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8800" windowHeight="11535" tabRatio="910" firstSheet="12" activeTab="16"/>
  </bookViews>
  <sheets>
    <sheet name=" таблица 1 бюджет" sheetId="22" r:id="rId1"/>
    <sheet name="Таблица 2 ФОТ" sheetId="21" r:id="rId2"/>
    <sheet name="Таблица 3 Ком. расходы" sheetId="37" r:id="rId3"/>
    <sheet name="Таблица 4 Пос.по уходу за реб." sheetId="36" r:id="rId4"/>
    <sheet name="Таблица 5 Соц.выплаты" sheetId="35" r:id="rId5"/>
    <sheet name="Таблица 6 Налоги" sheetId="34" r:id="rId6"/>
    <sheet name="Таблица 7 Безвоз. переч." sheetId="33" r:id="rId7"/>
    <sheet name="Таблица 8 Прочие расходы" sheetId="32" r:id="rId8"/>
    <sheet name="Таблица 9 221" sheetId="31" r:id="rId9"/>
    <sheet name="Таблица 10 222" sheetId="30" r:id="rId10"/>
    <sheet name="Таблица 11 223 " sheetId="6" r:id="rId11"/>
    <sheet name="Таблица 12 224" sheetId="29" r:id="rId12"/>
    <sheet name="Таблица 13 225" sheetId="28" r:id="rId13"/>
    <sheet name="Таблица 14 226" sheetId="27" r:id="rId14"/>
    <sheet name="Таблица 15 227" sheetId="43" r:id="rId15"/>
    <sheet name="Таблица 16 228" sheetId="44" r:id="rId16"/>
    <sheet name="Таблица 17 310" sheetId="26" r:id="rId17"/>
    <sheet name="Таблица 18 340" sheetId="24" r:id="rId18"/>
    <sheet name="Таблица 19 350" sheetId="45" r:id="rId19"/>
    <sheet name="Таблица 20" sheetId="25" r:id="rId20"/>
    <sheet name="Таблица 21" sheetId="38" r:id="rId21"/>
    <sheet name="Таблица 22" sheetId="39" r:id="rId22"/>
    <sheet name="Таблица 23" sheetId="41" r:id="rId23"/>
    <sheet name="Таблица 24" sheetId="42" r:id="rId24"/>
  </sheets>
  <definedNames>
    <definedName name="APPT" localSheetId="14">#REF!</definedName>
    <definedName name="APPT" localSheetId="15">#REF!</definedName>
    <definedName name="APPT" localSheetId="1">#REF!</definedName>
    <definedName name="APPT">#REF!</definedName>
    <definedName name="BBB" localSheetId="14">#REF!</definedName>
    <definedName name="BBB" localSheetId="15">#REF!</definedName>
    <definedName name="BBB" localSheetId="1">#REF!</definedName>
    <definedName name="BBB">#REF!</definedName>
    <definedName name="FIO" localSheetId="14">#REF!</definedName>
    <definedName name="FIO" localSheetId="15">#REF!</definedName>
    <definedName name="FIO" localSheetId="1">#REF!</definedName>
    <definedName name="FIO">#REF!</definedName>
    <definedName name="SIGN" localSheetId="14">#REF!</definedName>
    <definedName name="SIGN" localSheetId="15">#REF!</definedName>
    <definedName name="SIGN" localSheetId="1">#REF!</definedName>
    <definedName name="SIGN">#REF!</definedName>
    <definedName name="_xlnm.Database" localSheetId="14">#REF!</definedName>
    <definedName name="_xlnm.Database" localSheetId="15">#REF!</definedName>
    <definedName name="_xlnm.Database" localSheetId="1">#REF!</definedName>
    <definedName name="_xlnm.Database">#REF!</definedName>
    <definedName name="_xlnm.Print_Area" localSheetId="0">' таблица 1 бюджет'!$A$1:$AL$61</definedName>
    <definedName name="_xlnm.Print_Area" localSheetId="10">'Таблица 11 223 '!$A$1:$Y$34</definedName>
    <definedName name="_xlnm.Print_Area" localSheetId="1">'Таблица 2 ФОТ'!$A$1:$N$111</definedName>
    <definedName name="_xlnm.Print_Area" localSheetId="3">'Таблица 4 Пос.по уходу за реб.'!$A$1:$H$17</definedName>
    <definedName name="_xlnm.Print_Area" localSheetId="4">'Таблица 5 Соц.выплаты'!$A$1:$G$20</definedName>
    <definedName name="пвр" localSheetId="14">#REF!</definedName>
    <definedName name="пвр" localSheetId="15">#REF!</definedName>
    <definedName name="пвр" localSheetId="1">#REF!</definedName>
    <definedName name="пвр">#REF!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9" l="1"/>
  <c r="E12" i="39"/>
  <c r="F12" i="39"/>
  <c r="F35" i="28" l="1"/>
  <c r="F36" i="28"/>
  <c r="F37" i="28"/>
  <c r="G37" i="28" s="1"/>
  <c r="F34" i="28"/>
  <c r="F21" i="28" l="1"/>
  <c r="M40" i="21"/>
  <c r="L43" i="21"/>
  <c r="H12" i="6"/>
  <c r="H13" i="6"/>
  <c r="D30" i="27"/>
  <c r="E30" i="27" s="1"/>
  <c r="D29" i="27"/>
  <c r="E29" i="27" s="1"/>
  <c r="J14" i="6" l="1"/>
  <c r="K14" i="6" s="1"/>
  <c r="C22" i="35" l="1"/>
  <c r="AR28" i="22" l="1"/>
  <c r="AM28" i="22"/>
  <c r="AM12" i="22" s="1"/>
  <c r="G21" i="28"/>
  <c r="E10" i="26"/>
  <c r="F10" i="26" s="1"/>
  <c r="E12" i="27"/>
  <c r="F12" i="27" l="1"/>
  <c r="N13" i="22"/>
  <c r="F32" i="27" l="1"/>
  <c r="F18" i="35"/>
  <c r="H18" i="35"/>
  <c r="I18" i="35"/>
  <c r="J18" i="35"/>
  <c r="K18" i="35"/>
  <c r="L18" i="35"/>
  <c r="M18" i="35"/>
  <c r="N18" i="35"/>
  <c r="O18" i="35"/>
  <c r="P18" i="35"/>
  <c r="D25" i="27"/>
  <c r="AU51" i="22"/>
  <c r="AU28" i="22"/>
  <c r="AP28" i="22"/>
  <c r="AQ12" i="22"/>
  <c r="AR12" i="22"/>
  <c r="AS12" i="22"/>
  <c r="AT12" i="22"/>
  <c r="AV12" i="22"/>
  <c r="AN12" i="22"/>
  <c r="AO12" i="22"/>
  <c r="AP12" i="22"/>
  <c r="AP51" i="22"/>
  <c r="AU12" i="22" l="1"/>
  <c r="J15" i="38"/>
  <c r="F15" i="38"/>
  <c r="G15" i="38"/>
  <c r="K10" i="38"/>
  <c r="J15" i="6" l="1"/>
  <c r="K15" i="6" s="1"/>
  <c r="H15" i="38" l="1"/>
  <c r="O11" i="22" s="1"/>
  <c r="I15" i="38"/>
  <c r="E15" i="38"/>
  <c r="Q28" i="22" l="1"/>
  <c r="Q51" i="22"/>
  <c r="Q12" i="22" s="1"/>
  <c r="Q60" i="22" s="1"/>
  <c r="B35" i="6" l="1"/>
  <c r="L11" i="6"/>
  <c r="G56" i="24"/>
  <c r="O53" i="22" s="1"/>
  <c r="F56" i="24"/>
  <c r="E55" i="24"/>
  <c r="E54" i="24"/>
  <c r="G51" i="24"/>
  <c r="F51" i="24"/>
  <c r="E51" i="24"/>
  <c r="E50" i="24"/>
  <c r="E49" i="24"/>
  <c r="F46" i="24"/>
  <c r="N51" i="22" s="1"/>
  <c r="G45" i="24"/>
  <c r="E45" i="24"/>
  <c r="E44" i="24"/>
  <c r="G44" i="24" s="1"/>
  <c r="G46" i="24" s="1"/>
  <c r="O51" i="22" s="1"/>
  <c r="E43" i="24"/>
  <c r="E42" i="24"/>
  <c r="E41" i="24"/>
  <c r="E40" i="24"/>
  <c r="E39" i="24"/>
  <c r="E38" i="24"/>
  <c r="D37" i="24"/>
  <c r="E37" i="24" s="1"/>
  <c r="E36" i="24"/>
  <c r="G33" i="24"/>
  <c r="O50" i="22" s="1"/>
  <c r="F33" i="24"/>
  <c r="N50" i="22" s="1"/>
  <c r="E32" i="24"/>
  <c r="E31" i="24"/>
  <c r="G28" i="24"/>
  <c r="O49" i="22" s="1"/>
  <c r="F28" i="24"/>
  <c r="N49" i="22" s="1"/>
  <c r="E27" i="24"/>
  <c r="E26" i="24"/>
  <c r="E28" i="24" s="1"/>
  <c r="F23" i="24"/>
  <c r="E22" i="24"/>
  <c r="E21" i="24"/>
  <c r="G21" i="24" s="1"/>
  <c r="G23" i="24" s="1"/>
  <c r="O48" i="22" s="1"/>
  <c r="G18" i="24"/>
  <c r="O47" i="22" s="1"/>
  <c r="F18" i="24"/>
  <c r="E17" i="24"/>
  <c r="E16" i="24"/>
  <c r="E18" i="24" s="1"/>
  <c r="G13" i="24"/>
  <c r="O46" i="22" s="1"/>
  <c r="F13" i="24"/>
  <c r="E12" i="24"/>
  <c r="E11" i="24"/>
  <c r="E13" i="24" s="1"/>
  <c r="E17" i="26"/>
  <c r="E16" i="26"/>
  <c r="E15" i="26"/>
  <c r="F15" i="26" s="1"/>
  <c r="E14" i="26"/>
  <c r="G14" i="26" s="1"/>
  <c r="E13" i="26"/>
  <c r="E12" i="26"/>
  <c r="F12" i="26" s="1"/>
  <c r="F11" i="26"/>
  <c r="F19" i="26" s="1"/>
  <c r="N45" i="22" s="1"/>
  <c r="E11" i="26"/>
  <c r="G16" i="43"/>
  <c r="O30" i="22" s="1"/>
  <c r="F16" i="43"/>
  <c r="N30" i="22" s="1"/>
  <c r="E15" i="43"/>
  <c r="E14" i="43"/>
  <c r="E13" i="43"/>
  <c r="N28" i="22"/>
  <c r="E31" i="27"/>
  <c r="G31" i="27" s="1"/>
  <c r="E28" i="27"/>
  <c r="G28" i="27" s="1"/>
  <c r="E27" i="27"/>
  <c r="G27" i="27" s="1"/>
  <c r="E26" i="27"/>
  <c r="G26" i="27" s="1"/>
  <c r="E25" i="27"/>
  <c r="G25" i="27" s="1"/>
  <c r="E24" i="27"/>
  <c r="E23" i="27"/>
  <c r="E22" i="27"/>
  <c r="E21" i="27"/>
  <c r="E20" i="27"/>
  <c r="G20" i="27" s="1"/>
  <c r="E19" i="27"/>
  <c r="E18" i="27"/>
  <c r="G18" i="27" s="1"/>
  <c r="E17" i="27"/>
  <c r="E16" i="27"/>
  <c r="E15" i="27"/>
  <c r="E14" i="27"/>
  <c r="E13" i="27"/>
  <c r="E11" i="27"/>
  <c r="F39" i="28"/>
  <c r="F33" i="28"/>
  <c r="G33" i="28" s="1"/>
  <c r="F32" i="28"/>
  <c r="F31" i="28"/>
  <c r="F30" i="28"/>
  <c r="F29" i="28"/>
  <c r="F28" i="28"/>
  <c r="F27" i="28"/>
  <c r="H27" i="28" s="1"/>
  <c r="F26" i="28"/>
  <c r="F25" i="28"/>
  <c r="F24" i="28"/>
  <c r="F23" i="28"/>
  <c r="F22" i="28"/>
  <c r="H22" i="28" s="1"/>
  <c r="F20" i="28"/>
  <c r="F19" i="28"/>
  <c r="F18" i="28"/>
  <c r="F17" i="28"/>
  <c r="F16" i="28"/>
  <c r="F15" i="28"/>
  <c r="F14" i="28"/>
  <c r="F13" i="28"/>
  <c r="F12" i="28"/>
  <c r="F11" i="28"/>
  <c r="F10" i="28"/>
  <c r="H40" i="28" l="1"/>
  <c r="O25" i="22" s="1"/>
  <c r="G40" i="28"/>
  <c r="N25" i="22" s="1"/>
  <c r="E46" i="24"/>
  <c r="E32" i="27"/>
  <c r="E16" i="43"/>
  <c r="E33" i="24"/>
  <c r="F40" i="28"/>
  <c r="G32" i="27"/>
  <c r="O28" i="22" s="1"/>
  <c r="E56" i="24"/>
  <c r="E19" i="26"/>
  <c r="E23" i="24"/>
  <c r="G11" i="26"/>
  <c r="G19" i="26" s="1"/>
  <c r="O45" i="22" s="1"/>
  <c r="H11" i="6" l="1"/>
  <c r="I11" i="6" s="1"/>
  <c r="H14" i="30"/>
  <c r="H15" i="30"/>
  <c r="F14" i="30"/>
  <c r="F15" i="30"/>
  <c r="F16" i="31"/>
  <c r="H16" i="31" s="1"/>
  <c r="F15" i="31"/>
  <c r="G15" i="31" s="1"/>
  <c r="H15" i="31" s="1"/>
  <c r="F14" i="31"/>
  <c r="H14" i="31" s="1"/>
  <c r="E13" i="31"/>
  <c r="F13" i="31" s="1"/>
  <c r="E14" i="32"/>
  <c r="G14" i="32" s="1"/>
  <c r="F17" i="31" l="1"/>
  <c r="G13" i="31"/>
  <c r="G17" i="31" s="1"/>
  <c r="H13" i="31"/>
  <c r="H17" i="31" s="1"/>
  <c r="C20" i="30"/>
  <c r="O19" i="22"/>
  <c r="J11" i="6"/>
  <c r="K11" i="6" s="1"/>
  <c r="S14" i="37"/>
  <c r="R14" i="37"/>
  <c r="P14" i="37"/>
  <c r="O14" i="37"/>
  <c r="M14" i="37"/>
  <c r="L14" i="37"/>
  <c r="I14" i="37"/>
  <c r="U13" i="37"/>
  <c r="U14" i="37" s="1"/>
  <c r="Q13" i="37"/>
  <c r="Q14" i="37" s="1"/>
  <c r="N13" i="37"/>
  <c r="N14" i="37" s="1"/>
  <c r="K13" i="37"/>
  <c r="K14" i="37" s="1"/>
  <c r="H13" i="37"/>
  <c r="J13" i="37" s="1"/>
  <c r="U12" i="37"/>
  <c r="Q12" i="37"/>
  <c r="N12" i="37"/>
  <c r="K12" i="37"/>
  <c r="H12" i="37"/>
  <c r="J12" i="37" s="1"/>
  <c r="V12" i="37" s="1"/>
  <c r="T12" i="37" s="1"/>
  <c r="U11" i="37"/>
  <c r="Q11" i="37"/>
  <c r="N11" i="37"/>
  <c r="K11" i="37"/>
  <c r="H11" i="37"/>
  <c r="J11" i="37" s="1"/>
  <c r="V11" i="37" l="1"/>
  <c r="T11" i="37" s="1"/>
  <c r="O26" i="22"/>
  <c r="C17" i="37"/>
  <c r="C16" i="37"/>
  <c r="O14" i="22"/>
  <c r="V13" i="37"/>
  <c r="J14" i="37"/>
  <c r="H14" i="37"/>
  <c r="T13" i="37" l="1"/>
  <c r="T14" i="37" s="1"/>
  <c r="V14" i="37"/>
  <c r="N33" i="22" l="1"/>
  <c r="E14" i="35"/>
  <c r="E15" i="35"/>
  <c r="E16" i="35"/>
  <c r="E17" i="35"/>
  <c r="G14" i="35" l="1"/>
  <c r="E18" i="35"/>
  <c r="O13" i="22"/>
  <c r="P12" i="22"/>
  <c r="O33" i="22" l="1"/>
  <c r="C21" i="35"/>
  <c r="G18" i="35"/>
  <c r="M41" i="21"/>
  <c r="H43" i="21"/>
  <c r="J33" i="21"/>
  <c r="J30" i="21" l="1"/>
  <c r="E35" i="21" l="1"/>
  <c r="J29" i="21"/>
  <c r="I29" i="21" s="1"/>
  <c r="I31" i="21" s="1"/>
  <c r="J31" i="21" s="1"/>
  <c r="K31" i="21"/>
  <c r="H31" i="21"/>
  <c r="E31" i="21"/>
  <c r="L30" i="21"/>
  <c r="I30" i="21"/>
  <c r="F30" i="21"/>
  <c r="B30" i="21"/>
  <c r="L29" i="21"/>
  <c r="L31" i="21" s="1"/>
  <c r="M31" i="21" s="1"/>
  <c r="F29" i="21"/>
  <c r="B29" i="21"/>
  <c r="B31" i="21" s="1"/>
  <c r="C29" i="21" l="1"/>
  <c r="C30" i="21"/>
  <c r="D30" i="21" s="1"/>
  <c r="D29" i="21"/>
  <c r="F31" i="21"/>
  <c r="G31" i="21" s="1"/>
  <c r="C31" i="21" l="1"/>
  <c r="D31" i="21" s="1"/>
  <c r="K27" i="21"/>
  <c r="H27" i="21"/>
  <c r="E27" i="21"/>
  <c r="L26" i="21"/>
  <c r="I26" i="21"/>
  <c r="F26" i="21"/>
  <c r="B26" i="21"/>
  <c r="L25" i="21"/>
  <c r="L27" i="21" s="1"/>
  <c r="M27" i="21" s="1"/>
  <c r="I25" i="21"/>
  <c r="I27" i="21" s="1"/>
  <c r="J27" i="21" s="1"/>
  <c r="F25" i="21"/>
  <c r="C25" i="21" s="1"/>
  <c r="B25" i="21"/>
  <c r="K23" i="21"/>
  <c r="H23" i="21"/>
  <c r="E23" i="21"/>
  <c r="L22" i="21"/>
  <c r="I22" i="21"/>
  <c r="F22" i="21"/>
  <c r="C22" i="21" s="1"/>
  <c r="D22" i="21" s="1"/>
  <c r="B22" i="21"/>
  <c r="L21" i="21"/>
  <c r="L23" i="21" s="1"/>
  <c r="M23" i="21" s="1"/>
  <c r="I21" i="21"/>
  <c r="I23" i="21" s="1"/>
  <c r="J23" i="21" s="1"/>
  <c r="F21" i="21"/>
  <c r="B21" i="21"/>
  <c r="B23" i="21" s="1"/>
  <c r="K19" i="21"/>
  <c r="H19" i="21"/>
  <c r="E19" i="21"/>
  <c r="L18" i="21"/>
  <c r="I18" i="21"/>
  <c r="F18" i="21"/>
  <c r="B18" i="21"/>
  <c r="L17" i="21"/>
  <c r="L19" i="21" s="1"/>
  <c r="M19" i="21" s="1"/>
  <c r="I17" i="21"/>
  <c r="I19" i="21" s="1"/>
  <c r="J19" i="21" s="1"/>
  <c r="F17" i="21"/>
  <c r="F19" i="21" s="1"/>
  <c r="G19" i="21" s="1"/>
  <c r="B17" i="21"/>
  <c r="B19" i="21" s="1"/>
  <c r="K15" i="21"/>
  <c r="H15" i="21"/>
  <c r="E15" i="21"/>
  <c r="L14" i="21"/>
  <c r="I14" i="21"/>
  <c r="F14" i="21"/>
  <c r="B14" i="21"/>
  <c r="L13" i="21"/>
  <c r="L15" i="21" s="1"/>
  <c r="M15" i="21" s="1"/>
  <c r="I13" i="21"/>
  <c r="I15" i="21" s="1"/>
  <c r="J15" i="21" s="1"/>
  <c r="F13" i="21"/>
  <c r="F15" i="21" s="1"/>
  <c r="G15" i="21" s="1"/>
  <c r="B13" i="21"/>
  <c r="B15" i="21" s="1"/>
  <c r="C26" i="21" l="1"/>
  <c r="C14" i="21"/>
  <c r="D14" i="21" s="1"/>
  <c r="C18" i="21"/>
  <c r="D18" i="21" s="1"/>
  <c r="C21" i="21"/>
  <c r="D21" i="21" s="1"/>
  <c r="B27" i="21"/>
  <c r="C27" i="21"/>
  <c r="D27" i="21" s="1"/>
  <c r="D25" i="21"/>
  <c r="F27" i="21"/>
  <c r="G27" i="21" s="1"/>
  <c r="F23" i="21"/>
  <c r="G23" i="21" s="1"/>
  <c r="C17" i="21"/>
  <c r="C13" i="21"/>
  <c r="C23" i="21" l="1"/>
  <c r="D23" i="21" s="1"/>
  <c r="D17" i="21"/>
  <c r="C19" i="21"/>
  <c r="D19" i="21" s="1"/>
  <c r="D13" i="21"/>
  <c r="C15" i="21"/>
  <c r="D15" i="21" s="1"/>
  <c r="J16" i="22" l="1"/>
  <c r="J12" i="22" s="1"/>
  <c r="D33" i="34" l="1"/>
  <c r="E33" i="34" s="1"/>
  <c r="E19" i="34"/>
  <c r="G19" i="34" s="1"/>
  <c r="E18" i="34"/>
  <c r="G18" i="34" s="1"/>
  <c r="I12" i="6"/>
  <c r="J12" i="6" l="1"/>
  <c r="G12" i="22"/>
  <c r="G60" i="22" s="1"/>
  <c r="F12" i="22"/>
  <c r="F60" i="22"/>
  <c r="K12" i="6" l="1"/>
  <c r="L12" i="22"/>
  <c r="I42" i="22"/>
  <c r="I37" i="22"/>
  <c r="S28" i="37" l="1"/>
  <c r="R28" i="37"/>
  <c r="P28" i="37"/>
  <c r="O28" i="37"/>
  <c r="M28" i="37"/>
  <c r="L28" i="37"/>
  <c r="J28" i="37"/>
  <c r="I28" i="37"/>
  <c r="V27" i="37"/>
  <c r="V28" i="37" s="1"/>
  <c r="U27" i="37"/>
  <c r="U28" i="37" s="1"/>
  <c r="Q27" i="37"/>
  <c r="Q28" i="37" s="1"/>
  <c r="N27" i="37"/>
  <c r="N28" i="37" s="1"/>
  <c r="K27" i="37"/>
  <c r="K28" i="37" s="1"/>
  <c r="H27" i="37"/>
  <c r="H28" i="37" s="1"/>
  <c r="U26" i="37"/>
  <c r="Q26" i="37"/>
  <c r="N26" i="37"/>
  <c r="K26" i="37"/>
  <c r="H26" i="37"/>
  <c r="J26" i="37" s="1"/>
  <c r="V26" i="37" s="1"/>
  <c r="V25" i="37"/>
  <c r="U25" i="37"/>
  <c r="T25" i="37" s="1"/>
  <c r="Q25" i="37"/>
  <c r="N25" i="37"/>
  <c r="K25" i="37"/>
  <c r="H25" i="37"/>
  <c r="G12" i="29"/>
  <c r="I12" i="29" s="1"/>
  <c r="O20" i="22" l="1"/>
  <c r="C30" i="37"/>
  <c r="T26" i="37"/>
  <c r="T27" i="37"/>
  <c r="T28" i="37" s="1"/>
  <c r="N18" i="22"/>
  <c r="O18" i="22"/>
  <c r="J17" i="31"/>
  <c r="K17" i="31"/>
  <c r="M17" i="31"/>
  <c r="N17" i="31"/>
  <c r="L16" i="31"/>
  <c r="I16" i="31"/>
  <c r="G30" i="45"/>
  <c r="O54" i="22" s="1"/>
  <c r="F30" i="45"/>
  <c r="N54" i="22" s="1"/>
  <c r="E29" i="45"/>
  <c r="E28" i="45"/>
  <c r="E27" i="45"/>
  <c r="G14" i="45"/>
  <c r="F14" i="45"/>
  <c r="E13" i="45"/>
  <c r="E12" i="45"/>
  <c r="E14" i="45" l="1"/>
  <c r="E30" i="45"/>
  <c r="G30" i="44" l="1"/>
  <c r="F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M94" i="21"/>
  <c r="M93" i="21"/>
  <c r="M92" i="21"/>
  <c r="M91" i="21"/>
  <c r="M90" i="21"/>
  <c r="L89" i="21"/>
  <c r="M89" i="21" s="1"/>
  <c r="M84" i="21"/>
  <c r="K84" i="21"/>
  <c r="J84" i="21"/>
  <c r="H84" i="21"/>
  <c r="G84" i="21"/>
  <c r="E84" i="21"/>
  <c r="M82" i="21"/>
  <c r="K82" i="21"/>
  <c r="J82" i="21"/>
  <c r="H82" i="21"/>
  <c r="G82" i="21"/>
  <c r="E82" i="21"/>
  <c r="L81" i="21"/>
  <c r="I81" i="21"/>
  <c r="F81" i="21"/>
  <c r="B81" i="21"/>
  <c r="L80" i="21"/>
  <c r="L84" i="21" s="1"/>
  <c r="I80" i="21"/>
  <c r="I84" i="21" s="1"/>
  <c r="F80" i="21"/>
  <c r="F84" i="21" s="1"/>
  <c r="B80" i="21"/>
  <c r="B84" i="21" s="1"/>
  <c r="E30" i="44" l="1"/>
  <c r="C80" i="21"/>
  <c r="L82" i="21"/>
  <c r="I82" i="21"/>
  <c r="C81" i="21"/>
  <c r="B82" i="21"/>
  <c r="F82" i="21"/>
  <c r="J17" i="41"/>
  <c r="I17" i="41"/>
  <c r="H17" i="41"/>
  <c r="J9" i="41"/>
  <c r="I9" i="41"/>
  <c r="H9" i="41"/>
  <c r="D80" i="21" l="1"/>
  <c r="C84" i="21"/>
  <c r="C82" i="21"/>
  <c r="L15" i="6"/>
  <c r="D84" i="21" l="1"/>
  <c r="D86" i="21" s="1"/>
  <c r="D82" i="21"/>
  <c r="C20" i="39"/>
  <c r="B23" i="39" s="1"/>
  <c r="K35" i="21"/>
  <c r="M35" i="21" s="1"/>
  <c r="H35" i="21"/>
  <c r="L34" i="21"/>
  <c r="I34" i="21"/>
  <c r="F34" i="21"/>
  <c r="B34" i="21"/>
  <c r="L33" i="21"/>
  <c r="L35" i="21" s="1"/>
  <c r="I33" i="21"/>
  <c r="F33" i="21"/>
  <c r="B33" i="21"/>
  <c r="K14" i="38"/>
  <c r="K12" i="38"/>
  <c r="K11" i="38"/>
  <c r="K9" i="38"/>
  <c r="K8" i="38"/>
  <c r="K7" i="38"/>
  <c r="K6" i="38"/>
  <c r="I35" i="21" l="1"/>
  <c r="J35" i="21" s="1"/>
  <c r="C33" i="21"/>
  <c r="D33" i="21" s="1"/>
  <c r="B35" i="21"/>
  <c r="C34" i="21"/>
  <c r="F35" i="21"/>
  <c r="G35" i="21" s="1"/>
  <c r="U16" i="29"/>
  <c r="T16" i="29"/>
  <c r="U12" i="29"/>
  <c r="U20" i="29" s="1"/>
  <c r="T12" i="29"/>
  <c r="S16" i="30"/>
  <c r="T16" i="30"/>
  <c r="S13" i="30"/>
  <c r="S17" i="30"/>
  <c r="Q17" i="31"/>
  <c r="S14" i="31"/>
  <c r="R14" i="31" s="1"/>
  <c r="T14" i="31"/>
  <c r="S15" i="31"/>
  <c r="T15" i="31"/>
  <c r="T13" i="31"/>
  <c r="T17" i="31" s="1"/>
  <c r="S13" i="31"/>
  <c r="R15" i="32"/>
  <c r="S15" i="32"/>
  <c r="R16" i="32"/>
  <c r="Q16" i="32" s="1"/>
  <c r="S16" i="32"/>
  <c r="S14" i="32"/>
  <c r="R14" i="32"/>
  <c r="S15" i="33"/>
  <c r="R15" i="33"/>
  <c r="R16" i="33"/>
  <c r="S16" i="33"/>
  <c r="S14" i="33"/>
  <c r="R14" i="33"/>
  <c r="R17" i="33" s="1"/>
  <c r="R65" i="34"/>
  <c r="F67" i="34"/>
  <c r="I67" i="34"/>
  <c r="J67" i="34"/>
  <c r="L67" i="34"/>
  <c r="M67" i="34"/>
  <c r="O67" i="34"/>
  <c r="P67" i="34"/>
  <c r="R67" i="34"/>
  <c r="S52" i="34"/>
  <c r="S53" i="34"/>
  <c r="S49" i="34"/>
  <c r="R19" i="34"/>
  <c r="S19" i="34"/>
  <c r="R20" i="34"/>
  <c r="S20" i="34"/>
  <c r="R21" i="34"/>
  <c r="S21" i="34"/>
  <c r="R22" i="34"/>
  <c r="S22" i="34"/>
  <c r="S18" i="34"/>
  <c r="R18" i="34"/>
  <c r="R50" i="34"/>
  <c r="R51" i="34"/>
  <c r="R52" i="34"/>
  <c r="R53" i="34"/>
  <c r="Q53" i="34" s="1"/>
  <c r="R34" i="34"/>
  <c r="Q35" i="34"/>
  <c r="Q34" i="34"/>
  <c r="R35" i="34"/>
  <c r="Q36" i="34"/>
  <c r="R36" i="34"/>
  <c r="Q37" i="34"/>
  <c r="R37" i="34"/>
  <c r="R33" i="34"/>
  <c r="Q33" i="34"/>
  <c r="R14" i="35"/>
  <c r="S14" i="35"/>
  <c r="S18" i="35" s="1"/>
  <c r="R15" i="35"/>
  <c r="S15" i="35"/>
  <c r="R16" i="35"/>
  <c r="S16" i="35"/>
  <c r="R17" i="35"/>
  <c r="Q17" i="35" s="1"/>
  <c r="S17" i="35"/>
  <c r="T15" i="36"/>
  <c r="T16" i="36" s="1"/>
  <c r="S15" i="36"/>
  <c r="R15" i="36" s="1"/>
  <c r="R16" i="36" s="1"/>
  <c r="R18" i="35" l="1"/>
  <c r="S17" i="32"/>
  <c r="Q15" i="33"/>
  <c r="P34" i="34"/>
  <c r="P37" i="34"/>
  <c r="Q52" i="34"/>
  <c r="Q38" i="34"/>
  <c r="C35" i="21"/>
  <c r="D34" i="21"/>
  <c r="Q14" i="32"/>
  <c r="Q16" i="35"/>
  <c r="Q15" i="35"/>
  <c r="Q14" i="35"/>
  <c r="P33" i="34"/>
  <c r="P36" i="34"/>
  <c r="P35" i="34"/>
  <c r="Q18" i="34"/>
  <c r="Q21" i="34"/>
  <c r="Q19" i="34"/>
  <c r="Q14" i="33"/>
  <c r="Q17" i="33" s="1"/>
  <c r="Q16" i="33"/>
  <c r="S17" i="31"/>
  <c r="S12" i="29"/>
  <c r="S16" i="29"/>
  <c r="R17" i="32"/>
  <c r="S23" i="34"/>
  <c r="T20" i="29"/>
  <c r="R38" i="34"/>
  <c r="R23" i="34"/>
  <c r="Q22" i="34"/>
  <c r="Q20" i="34"/>
  <c r="Q15" i="32"/>
  <c r="R13" i="31"/>
  <c r="R15" i="31"/>
  <c r="R16" i="30"/>
  <c r="S17" i="33"/>
  <c r="S16" i="36"/>
  <c r="Q18" i="35" l="1"/>
  <c r="R17" i="31"/>
  <c r="Q17" i="32"/>
  <c r="Q23" i="34"/>
  <c r="P38" i="34"/>
  <c r="D35" i="21"/>
  <c r="S20" i="29"/>
  <c r="M44" i="21"/>
  <c r="M45" i="21"/>
  <c r="D46" i="21"/>
  <c r="D43" i="21"/>
  <c r="H46" i="21"/>
  <c r="H38" i="21" s="1"/>
  <c r="L46" i="21"/>
  <c r="M39" i="21"/>
  <c r="N16" i="22" s="1"/>
  <c r="O16" i="22"/>
  <c r="M64" i="21"/>
  <c r="M65" i="21"/>
  <c r="M66" i="21"/>
  <c r="M67" i="21"/>
  <c r="M68" i="21"/>
  <c r="L12" i="6"/>
  <c r="L13" i="6"/>
  <c r="L14" i="6"/>
  <c r="H20" i="29"/>
  <c r="I20" i="29"/>
  <c r="O23" i="22" s="1"/>
  <c r="K20" i="29"/>
  <c r="L20" i="29"/>
  <c r="N20" i="29"/>
  <c r="O20" i="29"/>
  <c r="Q20" i="29"/>
  <c r="R20" i="29"/>
  <c r="P16" i="29"/>
  <c r="P12" i="29"/>
  <c r="M16" i="29"/>
  <c r="M12" i="29"/>
  <c r="M20" i="29" s="1"/>
  <c r="J16" i="29"/>
  <c r="J12" i="29"/>
  <c r="O16" i="30"/>
  <c r="O13" i="30"/>
  <c r="O17" i="30" s="1"/>
  <c r="L16" i="30"/>
  <c r="L13" i="30"/>
  <c r="I16" i="30"/>
  <c r="I13" i="30"/>
  <c r="I17" i="30" s="1"/>
  <c r="G17" i="30"/>
  <c r="J17" i="30"/>
  <c r="K17" i="30"/>
  <c r="M17" i="30"/>
  <c r="N17" i="30"/>
  <c r="P17" i="30"/>
  <c r="Q17" i="30"/>
  <c r="O15" i="31"/>
  <c r="O14" i="31"/>
  <c r="O13" i="31"/>
  <c r="L15" i="31"/>
  <c r="L14" i="31"/>
  <c r="L13" i="31"/>
  <c r="I14" i="31"/>
  <c r="I15" i="31"/>
  <c r="I13" i="31"/>
  <c r="P17" i="31"/>
  <c r="F17" i="32"/>
  <c r="G17" i="32"/>
  <c r="H17" i="32"/>
  <c r="I17" i="32"/>
  <c r="J17" i="32"/>
  <c r="K17" i="32"/>
  <c r="L17" i="32"/>
  <c r="M17" i="32"/>
  <c r="N17" i="32"/>
  <c r="O17" i="32"/>
  <c r="P17" i="32"/>
  <c r="E17" i="32"/>
  <c r="F17" i="33"/>
  <c r="G17" i="33"/>
  <c r="H17" i="33"/>
  <c r="I17" i="33"/>
  <c r="J17" i="33"/>
  <c r="K17" i="33"/>
  <c r="L17" i="33"/>
  <c r="M17" i="33"/>
  <c r="N17" i="33"/>
  <c r="O17" i="33"/>
  <c r="P17" i="33"/>
  <c r="E17" i="33"/>
  <c r="N65" i="34"/>
  <c r="N67" i="34" s="1"/>
  <c r="K65" i="34"/>
  <c r="K67" i="34" s="1"/>
  <c r="H65" i="34"/>
  <c r="H67" i="34" s="1"/>
  <c r="E65" i="34"/>
  <c r="I54" i="34"/>
  <c r="J54" i="34"/>
  <c r="L54" i="34"/>
  <c r="M54" i="34"/>
  <c r="O54" i="34"/>
  <c r="P54" i="34"/>
  <c r="N50" i="34"/>
  <c r="N51" i="34"/>
  <c r="N52" i="34"/>
  <c r="N53" i="34"/>
  <c r="K50" i="34"/>
  <c r="K51" i="34"/>
  <c r="K52" i="34"/>
  <c r="K53" i="34"/>
  <c r="H50" i="34"/>
  <c r="H51" i="34"/>
  <c r="H52" i="34"/>
  <c r="H53" i="34"/>
  <c r="N49" i="34"/>
  <c r="K49" i="34"/>
  <c r="H49" i="34"/>
  <c r="E50" i="34"/>
  <c r="G50" i="34" s="1"/>
  <c r="S50" i="34" s="1"/>
  <c r="E51" i="34"/>
  <c r="G51" i="34" s="1"/>
  <c r="S51" i="34" s="1"/>
  <c r="Q51" i="34" s="1"/>
  <c r="E52" i="34"/>
  <c r="E53" i="34"/>
  <c r="E49" i="34"/>
  <c r="F49" i="34" s="1"/>
  <c r="R49" i="34" s="1"/>
  <c r="M34" i="34"/>
  <c r="M35" i="34"/>
  <c r="M36" i="34"/>
  <c r="M37" i="34"/>
  <c r="M33" i="34"/>
  <c r="J34" i="34"/>
  <c r="J35" i="34"/>
  <c r="J36" i="34"/>
  <c r="J37" i="34"/>
  <c r="J33" i="34"/>
  <c r="L17" i="31" l="1"/>
  <c r="L17" i="30"/>
  <c r="M46" i="21"/>
  <c r="L38" i="21"/>
  <c r="M38" i="21" s="1"/>
  <c r="E67" i="34"/>
  <c r="G65" i="34"/>
  <c r="R54" i="34"/>
  <c r="Q49" i="34"/>
  <c r="F54" i="34"/>
  <c r="M43" i="21"/>
  <c r="Q50" i="34"/>
  <c r="Q54" i="34" s="1"/>
  <c r="S54" i="34"/>
  <c r="G54" i="34"/>
  <c r="E54" i="34"/>
  <c r="L17" i="6"/>
  <c r="I17" i="31"/>
  <c r="J20" i="29"/>
  <c r="P20" i="29"/>
  <c r="K54" i="34"/>
  <c r="H54" i="34"/>
  <c r="N54" i="34"/>
  <c r="O17" i="31"/>
  <c r="C55" i="34" l="1"/>
  <c r="O36" i="22" s="1"/>
  <c r="G67" i="34"/>
  <c r="O44" i="22"/>
  <c r="C56" i="34"/>
  <c r="N36" i="22" s="1"/>
  <c r="C69" i="34"/>
  <c r="S65" i="34"/>
  <c r="G34" i="34"/>
  <c r="G35" i="34"/>
  <c r="G36" i="34"/>
  <c r="G37" i="34"/>
  <c r="G33" i="34"/>
  <c r="E38" i="34"/>
  <c r="F38" i="34"/>
  <c r="H38" i="34"/>
  <c r="I38" i="34"/>
  <c r="J38" i="34"/>
  <c r="K38" i="34"/>
  <c r="L38" i="34"/>
  <c r="M38" i="34"/>
  <c r="N38" i="34"/>
  <c r="O38" i="34"/>
  <c r="D37" i="34"/>
  <c r="D36" i="34"/>
  <c r="D35" i="34"/>
  <c r="D34" i="34"/>
  <c r="F23" i="34"/>
  <c r="C40" i="34" s="1"/>
  <c r="G23" i="34"/>
  <c r="H23" i="34"/>
  <c r="I23" i="34"/>
  <c r="J23" i="34"/>
  <c r="K23" i="34"/>
  <c r="L23" i="34"/>
  <c r="M23" i="34"/>
  <c r="N23" i="34"/>
  <c r="O23" i="34"/>
  <c r="P23" i="34"/>
  <c r="O15" i="36"/>
  <c r="L15" i="36"/>
  <c r="L16" i="36" s="1"/>
  <c r="I15" i="36"/>
  <c r="I16" i="36" s="1"/>
  <c r="Q16" i="36"/>
  <c r="P16" i="36"/>
  <c r="N16" i="36"/>
  <c r="M16" i="36"/>
  <c r="K16" i="36"/>
  <c r="J16" i="36"/>
  <c r="C39" i="34" l="1"/>
  <c r="S67" i="34"/>
  <c r="Q65" i="34"/>
  <c r="Q67" i="34" s="1"/>
  <c r="O35" i="22"/>
  <c r="N35" i="22"/>
  <c r="G38" i="34"/>
  <c r="D38" i="34"/>
  <c r="O16" i="36"/>
  <c r="F13" i="30" l="1"/>
  <c r="H13" i="30" s="1"/>
  <c r="D16" i="36"/>
  <c r="E16" i="36"/>
  <c r="G16" i="36"/>
  <c r="H16" i="36"/>
  <c r="C16" i="36"/>
  <c r="E85" i="21"/>
  <c r="E86" i="21" s="1"/>
  <c r="G85" i="21"/>
  <c r="G86" i="21" s="1"/>
  <c r="H85" i="21"/>
  <c r="H86" i="21" s="1"/>
  <c r="J85" i="21"/>
  <c r="J86" i="21" s="1"/>
  <c r="K85" i="21"/>
  <c r="K86" i="21" s="1"/>
  <c r="M85" i="21"/>
  <c r="M86" i="21" s="1"/>
  <c r="L63" i="21"/>
  <c r="M63" i="21" s="1"/>
  <c r="AG58" i="22"/>
  <c r="AG56" i="22"/>
  <c r="AG55" i="22"/>
  <c r="AG53" i="22"/>
  <c r="AG52" i="22"/>
  <c r="AG51" i="22"/>
  <c r="AG50" i="22"/>
  <c r="AG49" i="22"/>
  <c r="AG48" i="22"/>
  <c r="AG47" i="22"/>
  <c r="AG46" i="22"/>
  <c r="AG45" i="22"/>
  <c r="AG43" i="22"/>
  <c r="AG40" i="22"/>
  <c r="AG39" i="22"/>
  <c r="AG38" i="22"/>
  <c r="AG36" i="22"/>
  <c r="AG35" i="22"/>
  <c r="AG32" i="22"/>
  <c r="AG31" i="22"/>
  <c r="AG30" i="22"/>
  <c r="AG28" i="22"/>
  <c r="AG25" i="22"/>
  <c r="AG23" i="22"/>
  <c r="AG22" i="22"/>
  <c r="AG19" i="22"/>
  <c r="AG18" i="22"/>
  <c r="AG16" i="22"/>
  <c r="AG14" i="22"/>
  <c r="AG13" i="22"/>
  <c r="AG12" i="22"/>
  <c r="AG11" i="22"/>
  <c r="AG10" i="22"/>
  <c r="AB58" i="22"/>
  <c r="AB56" i="22"/>
  <c r="AB55" i="22"/>
  <c r="AB53" i="22"/>
  <c r="AB52" i="22"/>
  <c r="AB51" i="22"/>
  <c r="AB50" i="22"/>
  <c r="AB49" i="22"/>
  <c r="AB48" i="22"/>
  <c r="AB47" i="22"/>
  <c r="AB46" i="22"/>
  <c r="AB45" i="22"/>
  <c r="AB43" i="22"/>
  <c r="AB40" i="22"/>
  <c r="AB39" i="22"/>
  <c r="AB38" i="22"/>
  <c r="AB36" i="22"/>
  <c r="AB35" i="22"/>
  <c r="AB32" i="22"/>
  <c r="AB31" i="22"/>
  <c r="AB30" i="22"/>
  <c r="AB28" i="22"/>
  <c r="AB25" i="22"/>
  <c r="AB23" i="22"/>
  <c r="AB22" i="22"/>
  <c r="AB19" i="22"/>
  <c r="AB18" i="22"/>
  <c r="AB16" i="22"/>
  <c r="AB14" i="22"/>
  <c r="AB13" i="22"/>
  <c r="AB12" i="22"/>
  <c r="AB11" i="22"/>
  <c r="AB10" i="22"/>
  <c r="AH11" i="22"/>
  <c r="AI11" i="22"/>
  <c r="AK11" i="22"/>
  <c r="AH13" i="22"/>
  <c r="AI13" i="22"/>
  <c r="AK13" i="22"/>
  <c r="AH14" i="22"/>
  <c r="AI14" i="22"/>
  <c r="AK14" i="22"/>
  <c r="AH16" i="22"/>
  <c r="AI16" i="22"/>
  <c r="AK16" i="22"/>
  <c r="AK18" i="22"/>
  <c r="AH19" i="22"/>
  <c r="AI19" i="22"/>
  <c r="AK19" i="22"/>
  <c r="AK22" i="22"/>
  <c r="AH23" i="22"/>
  <c r="AI23" i="22"/>
  <c r="AK23" i="22"/>
  <c r="AH25" i="22"/>
  <c r="AI25" i="22"/>
  <c r="AK25" i="22"/>
  <c r="AH28" i="22"/>
  <c r="AI28" i="22"/>
  <c r="AK28" i="22"/>
  <c r="AH30" i="22"/>
  <c r="AI30" i="22"/>
  <c r="AK30" i="22"/>
  <c r="AH31" i="22"/>
  <c r="AI31" i="22"/>
  <c r="AK31" i="22"/>
  <c r="AH32" i="22"/>
  <c r="AI32" i="22"/>
  <c r="AK32" i="22"/>
  <c r="AH35" i="22"/>
  <c r="AI35" i="22"/>
  <c r="AK35" i="22"/>
  <c r="AH36" i="22"/>
  <c r="AI36" i="22"/>
  <c r="AK36" i="22"/>
  <c r="AH38" i="22"/>
  <c r="AI38" i="22"/>
  <c r="AK38" i="22"/>
  <c r="AH39" i="22"/>
  <c r="AI39" i="22"/>
  <c r="AK39" i="22"/>
  <c r="AH40" i="22"/>
  <c r="AI40" i="22"/>
  <c r="AK40" i="22"/>
  <c r="AH43" i="22"/>
  <c r="AI43" i="22"/>
  <c r="AK43" i="22"/>
  <c r="AH45" i="22"/>
  <c r="AI45" i="22"/>
  <c r="AK45" i="22"/>
  <c r="AH46" i="22"/>
  <c r="AI46" i="22"/>
  <c r="AK46" i="22"/>
  <c r="AH47" i="22"/>
  <c r="AI47" i="22"/>
  <c r="AK47" i="22"/>
  <c r="AH48" i="22"/>
  <c r="AI48" i="22"/>
  <c r="AK48" i="22"/>
  <c r="AH49" i="22"/>
  <c r="AI49" i="22"/>
  <c r="AK49" i="22"/>
  <c r="AH50" i="22"/>
  <c r="AI50" i="22"/>
  <c r="AK50" i="22"/>
  <c r="AH51" i="22"/>
  <c r="AI51" i="22"/>
  <c r="AK51" i="22"/>
  <c r="AH52" i="22"/>
  <c r="AI52" i="22"/>
  <c r="AK52" i="22"/>
  <c r="AH53" i="22"/>
  <c r="AI53" i="22"/>
  <c r="AK53" i="22"/>
  <c r="AH55" i="22"/>
  <c r="AI55" i="22"/>
  <c r="AK55" i="22"/>
  <c r="AH56" i="22"/>
  <c r="AI56" i="22"/>
  <c r="AK56" i="22"/>
  <c r="AH58" i="22"/>
  <c r="AI58" i="22"/>
  <c r="AK58" i="22"/>
  <c r="AI10" i="22"/>
  <c r="AK10" i="22"/>
  <c r="AH10" i="22"/>
  <c r="R58" i="22"/>
  <c r="R56" i="22"/>
  <c r="R55" i="22"/>
  <c r="R53" i="22"/>
  <c r="R52" i="22"/>
  <c r="R51" i="22"/>
  <c r="R50" i="22"/>
  <c r="R49" i="22"/>
  <c r="R48" i="22"/>
  <c r="R47" i="22"/>
  <c r="R46" i="22"/>
  <c r="R45" i="22"/>
  <c r="R43" i="22"/>
  <c r="R40" i="22"/>
  <c r="R39" i="22"/>
  <c r="R38" i="22"/>
  <c r="R36" i="22"/>
  <c r="R35" i="22"/>
  <c r="R32" i="22"/>
  <c r="R31" i="22"/>
  <c r="R30" i="22"/>
  <c r="R28" i="22"/>
  <c r="R25" i="22"/>
  <c r="R23" i="22"/>
  <c r="R19" i="22"/>
  <c r="R16" i="22"/>
  <c r="R14" i="22"/>
  <c r="R13" i="22"/>
  <c r="R11" i="22"/>
  <c r="R10" i="22"/>
  <c r="C19" i="30" l="1"/>
  <c r="O21" i="22"/>
  <c r="T13" i="30"/>
  <c r="H17" i="30"/>
  <c r="F15" i="36"/>
  <c r="F16" i="36" s="1"/>
  <c r="W30" i="22"/>
  <c r="AL30" i="22" s="1"/>
  <c r="W31" i="22"/>
  <c r="AL31" i="22" s="1"/>
  <c r="W32" i="22"/>
  <c r="AL32" i="22" s="1"/>
  <c r="W35" i="22"/>
  <c r="AL35" i="22" s="1"/>
  <c r="W36" i="22"/>
  <c r="AL36" i="22" s="1"/>
  <c r="W38" i="22"/>
  <c r="AL38" i="22" s="1"/>
  <c r="W39" i="22"/>
  <c r="AL39" i="22" s="1"/>
  <c r="W40" i="22"/>
  <c r="AL40" i="22" s="1"/>
  <c r="W43" i="22"/>
  <c r="AL43" i="22" s="1"/>
  <c r="W45" i="22"/>
  <c r="AL45" i="22" s="1"/>
  <c r="W46" i="22"/>
  <c r="AL46" i="22" s="1"/>
  <c r="W47" i="22"/>
  <c r="AL47" i="22" s="1"/>
  <c r="W48" i="22"/>
  <c r="AL48" i="22" s="1"/>
  <c r="W49" i="22"/>
  <c r="AL49" i="22" s="1"/>
  <c r="W50" i="22"/>
  <c r="AL50" i="22" s="1"/>
  <c r="W51" i="22"/>
  <c r="AL51" i="22" s="1"/>
  <c r="W52" i="22"/>
  <c r="AL52" i="22" s="1"/>
  <c r="W53" i="22"/>
  <c r="AL53" i="22" s="1"/>
  <c r="W55" i="22"/>
  <c r="AL55" i="22" s="1"/>
  <c r="W56" i="22"/>
  <c r="AL56" i="22" s="1"/>
  <c r="W58" i="22"/>
  <c r="AL58" i="22" s="1"/>
  <c r="M30" i="22"/>
  <c r="M31" i="22"/>
  <c r="M32" i="22"/>
  <c r="M35" i="22"/>
  <c r="M36" i="22"/>
  <c r="M38" i="22"/>
  <c r="M39" i="22"/>
  <c r="M40" i="22"/>
  <c r="M43" i="22"/>
  <c r="M45" i="22"/>
  <c r="M46" i="22"/>
  <c r="M47" i="22"/>
  <c r="M48" i="22"/>
  <c r="M49" i="22"/>
  <c r="M50" i="22"/>
  <c r="M51" i="22"/>
  <c r="M52" i="22"/>
  <c r="M53" i="22"/>
  <c r="M55" i="22"/>
  <c r="M56" i="22"/>
  <c r="M58" i="22"/>
  <c r="I28" i="22"/>
  <c r="I30" i="22"/>
  <c r="I31" i="22"/>
  <c r="I32" i="22"/>
  <c r="I35" i="22"/>
  <c r="I36" i="22"/>
  <c r="I38" i="22"/>
  <c r="I39" i="22"/>
  <c r="I40" i="22"/>
  <c r="I43" i="22"/>
  <c r="I45" i="22"/>
  <c r="I46" i="22"/>
  <c r="I47" i="22"/>
  <c r="I48" i="22"/>
  <c r="I49" i="22"/>
  <c r="I50" i="22"/>
  <c r="I51" i="22"/>
  <c r="I52" i="22"/>
  <c r="I53" i="22"/>
  <c r="I55" i="22"/>
  <c r="I56" i="22"/>
  <c r="I58" i="22"/>
  <c r="M56" i="21"/>
  <c r="K56" i="21"/>
  <c r="J56" i="21"/>
  <c r="H56" i="21"/>
  <c r="G56" i="21"/>
  <c r="E56" i="21"/>
  <c r="L55" i="21"/>
  <c r="I55" i="21"/>
  <c r="F55" i="21"/>
  <c r="B55" i="21"/>
  <c r="L54" i="21"/>
  <c r="I54" i="21"/>
  <c r="F54" i="21"/>
  <c r="B54" i="21"/>
  <c r="D38" i="21"/>
  <c r="W28" i="22"/>
  <c r="AL28" i="22" s="1"/>
  <c r="W25" i="22"/>
  <c r="AL25" i="22" s="1"/>
  <c r="W23" i="22"/>
  <c r="AL23" i="22" s="1"/>
  <c r="W22" i="22"/>
  <c r="W19" i="22"/>
  <c r="AL19" i="22" s="1"/>
  <c r="W18" i="22"/>
  <c r="W16" i="22"/>
  <c r="AL16" i="22" s="1"/>
  <c r="W14" i="22"/>
  <c r="AL14" i="22" s="1"/>
  <c r="W13" i="22"/>
  <c r="AL13" i="22" s="1"/>
  <c r="W11" i="22"/>
  <c r="AL11" i="22" s="1"/>
  <c r="W10" i="22"/>
  <c r="AL10" i="22" s="1"/>
  <c r="M28" i="22"/>
  <c r="M25" i="22"/>
  <c r="M23" i="22"/>
  <c r="M22" i="22"/>
  <c r="M19" i="22"/>
  <c r="M18" i="22"/>
  <c r="M16" i="22"/>
  <c r="M14" i="22"/>
  <c r="M13" i="22"/>
  <c r="M11" i="22"/>
  <c r="M10" i="22"/>
  <c r="I11" i="22"/>
  <c r="I13" i="22"/>
  <c r="I14" i="22"/>
  <c r="I16" i="22"/>
  <c r="I18" i="22"/>
  <c r="I19" i="22"/>
  <c r="I22" i="22"/>
  <c r="I23" i="22"/>
  <c r="I25" i="22"/>
  <c r="I10" i="22"/>
  <c r="V12" i="22"/>
  <c r="AK12" i="22" s="1"/>
  <c r="H12" i="22"/>
  <c r="H60" i="22" s="1"/>
  <c r="S12" i="22"/>
  <c r="T12" i="22"/>
  <c r="T17" i="30" l="1"/>
  <c r="R13" i="30"/>
  <c r="R17" i="30" s="1"/>
  <c r="B56" i="21"/>
  <c r="B85" i="21"/>
  <c r="B86" i="21" s="1"/>
  <c r="F56" i="21"/>
  <c r="L56" i="21"/>
  <c r="L85" i="21"/>
  <c r="L86" i="21" s="1"/>
  <c r="W12" i="22"/>
  <c r="C55" i="21"/>
  <c r="C54" i="21"/>
  <c r="I56" i="21"/>
  <c r="F85" i="21" l="1"/>
  <c r="F86" i="21" s="1"/>
  <c r="I85" i="21"/>
  <c r="I86" i="21" s="1"/>
  <c r="D54" i="21"/>
  <c r="C56" i="21"/>
  <c r="C85" i="21" l="1"/>
  <c r="C86" i="21" s="1"/>
  <c r="D58" i="21"/>
  <c r="D85" i="21" s="1"/>
  <c r="D56" i="21"/>
  <c r="D60" i="21" l="1"/>
  <c r="E22" i="34"/>
  <c r="E20" i="34"/>
  <c r="E21" i="34"/>
  <c r="E23" i="34" l="1"/>
  <c r="F16" i="30"/>
  <c r="F17" i="30" s="1"/>
  <c r="AI18" i="22"/>
  <c r="G16" i="29"/>
  <c r="G20" i="29" s="1"/>
  <c r="AH18" i="22" l="1"/>
  <c r="R18" i="22"/>
  <c r="AL18" i="22" s="1"/>
  <c r="G25" i="25" l="1"/>
  <c r="F25" i="25"/>
  <c r="E25" i="25"/>
  <c r="D25" i="25"/>
  <c r="C25" i="25"/>
  <c r="B25" i="25"/>
  <c r="C8" i="25" l="1"/>
  <c r="D8" i="25"/>
  <c r="E8" i="25"/>
  <c r="F8" i="25"/>
  <c r="G8" i="25"/>
  <c r="B8" i="25"/>
  <c r="K12" i="22" l="1"/>
  <c r="M12" i="22" s="1"/>
  <c r="I12" i="22" l="1"/>
  <c r="I13" i="6" l="1"/>
  <c r="J13" i="6" l="1"/>
  <c r="J17" i="6" s="1"/>
  <c r="I17" i="6"/>
  <c r="N22" i="22"/>
  <c r="K13" i="6" l="1"/>
  <c r="K17" i="6" s="1"/>
  <c r="O22" i="22" s="1"/>
  <c r="N12" i="22"/>
  <c r="R22" i="22"/>
  <c r="AL22" i="22" s="1"/>
  <c r="AH22" i="22"/>
  <c r="O12" i="22" l="1"/>
  <c r="R12" i="22" s="1"/>
  <c r="AL12" i="22" s="1"/>
  <c r="AI22" i="22"/>
  <c r="AH12" i="22"/>
  <c r="AI12" i="22" l="1"/>
</calcChain>
</file>

<file path=xl/sharedStrings.xml><?xml version="1.0" encoding="utf-8"?>
<sst xmlns="http://schemas.openxmlformats.org/spreadsheetml/2006/main" count="1415" uniqueCount="509">
  <si>
    <t>Итого</t>
  </si>
  <si>
    <t>Анализ расходов по фонду оплаты труда (в руб.)</t>
  </si>
  <si>
    <t>Показатель</t>
  </si>
  <si>
    <t>Всего</t>
  </si>
  <si>
    <t>АУП</t>
  </si>
  <si>
    <t>Иные работники</t>
  </si>
  <si>
    <t>Среднесписочная численность работников</t>
  </si>
  <si>
    <t>ФОТ, руб. в год</t>
  </si>
  <si>
    <t>Средняя зарплата</t>
  </si>
  <si>
    <t>Источники</t>
  </si>
  <si>
    <t>ФОТ в рамках государственного задания</t>
  </si>
  <si>
    <t>Вид</t>
  </si>
  <si>
    <t>в т.ч. по источникам финансирования</t>
  </si>
  <si>
    <t>в рамках ГЗ</t>
  </si>
  <si>
    <t>Теплоэнергия</t>
  </si>
  <si>
    <t>Электроэнергия</t>
  </si>
  <si>
    <t>Водоснабжение и водоотведения</t>
  </si>
  <si>
    <t>Иные виды топлива</t>
  </si>
  <si>
    <t>Педагогический персонал</t>
  </si>
  <si>
    <t xml:space="preserve">Тариф, руб. за ед. </t>
  </si>
  <si>
    <t>Штатные работники учреждения</t>
  </si>
  <si>
    <t>Внешние совместители</t>
  </si>
  <si>
    <t>Вид расходов</t>
  </si>
  <si>
    <t>ГЗ</t>
  </si>
  <si>
    <t>Остаток на начало года</t>
  </si>
  <si>
    <t>Доходы</t>
  </si>
  <si>
    <t>Расходы, всего:</t>
  </si>
  <si>
    <t>прочие выплаты</t>
  </si>
  <si>
    <t>начисления на выплаты по оплате труда</t>
  </si>
  <si>
    <t>услуги связи</t>
  </si>
  <si>
    <t>транспортные услуги</t>
  </si>
  <si>
    <t>коммунальные услуги</t>
  </si>
  <si>
    <t>арендная плата за пользование имуществом</t>
  </si>
  <si>
    <t>работы, услуги по содержанию имущества</t>
  </si>
  <si>
    <t>прочие работы, услуги</t>
  </si>
  <si>
    <t>прочие расходы</t>
  </si>
  <si>
    <t>материальных запасов</t>
  </si>
  <si>
    <t>наименование учреждения</t>
  </si>
  <si>
    <t>Анализ структуры доходов и расходов учреждения</t>
  </si>
  <si>
    <t>увеличение стоимости основных средств</t>
  </si>
  <si>
    <t>заработная плата</t>
  </si>
  <si>
    <t>Х</t>
  </si>
  <si>
    <t>Период</t>
  </si>
  <si>
    <t>Ед.изм.</t>
  </si>
  <si>
    <t>кол-во обучающихся</t>
  </si>
  <si>
    <t>дебиторская</t>
  </si>
  <si>
    <t>кредиторская</t>
  </si>
  <si>
    <t>Социальное обеспечение и иные выплаты населению</t>
  </si>
  <si>
    <t>,</t>
  </si>
  <si>
    <t>Анализ кредиторской и дебиторской задолженнности</t>
  </si>
  <si>
    <t>Таблица 7</t>
  </si>
  <si>
    <t>Вид расходов по КВФО 2</t>
  </si>
  <si>
    <t>Вид расходов по КВФО 4</t>
  </si>
  <si>
    <t>№ п/п</t>
  </si>
  <si>
    <t>Предмет договора</t>
  </si>
  <si>
    <t>ИТОГО</t>
  </si>
  <si>
    <t>Сумма договора</t>
  </si>
  <si>
    <t>в том числе</t>
  </si>
  <si>
    <t>за счет средств субсидии на выполнение государственного задания</t>
  </si>
  <si>
    <t>за счет средств иной приносящей доход деятельности</t>
  </si>
  <si>
    <t>Приобретение материальных запасов (КОСГУ 340)</t>
  </si>
  <si>
    <t>Приобретение материальных запасов (КОСГУ 310)</t>
  </si>
  <si>
    <t>Прочие работы, услуги (КОСГУ 226)</t>
  </si>
  <si>
    <t>Перечень услуг по содержанию имущества (КОСГУ 225)</t>
  </si>
  <si>
    <t>Анализ потребления коммунальных услуг (КОСГУ 223)</t>
  </si>
  <si>
    <t>Информация об общей площади помещений</t>
  </si>
  <si>
    <t>Помещение</t>
  </si>
  <si>
    <t>Значение, кв.м</t>
  </si>
  <si>
    <t>Расчет расходов на оплату аренды имущества (КОСГУ 224)</t>
  </si>
  <si>
    <t>Наименование показателя</t>
  </si>
  <si>
    <t>Ставка арендной платы</t>
  </si>
  <si>
    <t>Расчет расходов на оплату транспортных расходов (КОСГУ 222)</t>
  </si>
  <si>
    <t>Наименование расходов</t>
  </si>
  <si>
    <t>Расчет расходов на оплату услуг связи (КОСГУ 221)</t>
  </si>
  <si>
    <t>Количество номеров</t>
  </si>
  <si>
    <t>количество платежей в год</t>
  </si>
  <si>
    <t>Стоимость за единицу, руб.</t>
  </si>
  <si>
    <t>Сумма , руб. (гр.3* гр.4* гр.5)</t>
  </si>
  <si>
    <t>Расчет прочих расходов (кроме расходов на закупку товаров, работ, услуг)</t>
  </si>
  <si>
    <t>Общая сумма выплат , руб. (гр.3* гр.4)</t>
  </si>
  <si>
    <t>Расчет расходов на безвозмездные перечисления организациям</t>
  </si>
  <si>
    <t>Размер одной выплаты, руб.</t>
  </si>
  <si>
    <t>Количество выплат в год</t>
  </si>
  <si>
    <t>Расчет расходов на уплату налогов, сборов и иных платежей</t>
  </si>
  <si>
    <t>Налоговая база</t>
  </si>
  <si>
    <t>Ставка налога, %</t>
  </si>
  <si>
    <t>Сумма исчисленного налога, подлежащего уплате, руб. (гр.3*гр.4/100)</t>
  </si>
  <si>
    <t>Сумма исчисленного налога, подлежащего уплате, руб. (гр.3*гр.4)</t>
  </si>
  <si>
    <t>Ставка налога</t>
  </si>
  <si>
    <t>Таблица 5</t>
  </si>
  <si>
    <t>Расчеты расходов на социальные и иные выплаты населению</t>
  </si>
  <si>
    <t>Общая сумма выплат, руб. (гр.3*гр.4)</t>
  </si>
  <si>
    <t>Расчеты (обоснования) выплат персоналу по уходу за ребенком</t>
  </si>
  <si>
    <t>Численность работников, получающих пособие</t>
  </si>
  <si>
    <t>Размер выплаты (пособия) в месяц, руб.</t>
  </si>
  <si>
    <t>Сумма , руб. (гр.3*гр.4* гр.5)</t>
  </si>
  <si>
    <t>Таблица 4</t>
  </si>
  <si>
    <t>Пособие по уходу за ребенком до 3-х лет</t>
  </si>
  <si>
    <t xml:space="preserve">Количество выплат в год 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</si>
  <si>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</si>
  <si>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</si>
  <si>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</si>
  <si>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Анализ исполнения объемных показателей государственного задания</t>
  </si>
  <si>
    <t xml:space="preserve">наименование учреждения                  </t>
  </si>
  <si>
    <t>Таблица 2</t>
  </si>
  <si>
    <t>Таблица 1</t>
  </si>
  <si>
    <t>КОСГУ</t>
  </si>
  <si>
    <t>Налоги, пошлины, сборы</t>
  </si>
  <si>
    <t>Другие экономические санкции</t>
  </si>
  <si>
    <t>Иные расходы</t>
  </si>
  <si>
    <t>Штрафные санкции по долговым обязательствам</t>
  </si>
  <si>
    <t>Штрафы за нарушение законодательства
о закупках и нарушение условий контрактов (договоров)</t>
  </si>
  <si>
    <t>Штрафы за нарушение законодательства
о налогах и сборах, законодательства о страховых взносах</t>
  </si>
  <si>
    <t>Итого договоры ГПХ</t>
  </si>
  <si>
    <t>КОСГУ 213</t>
  </si>
  <si>
    <t>Отклонение (уточненный прогноз-утвержденный прогноз)</t>
  </si>
  <si>
    <t>Причины внесения изменений:</t>
  </si>
  <si>
    <t>Заполняется в свободной форме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</si>
  <si>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</si>
  <si>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</si>
  <si>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</si>
  <si>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Пенсии, пособия, выплачиваемые работодателями, нанимателями бывшим работникам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</si>
  <si>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</si>
  <si>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</si>
  <si>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</si>
  <si>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</si>
  <si>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</si>
  <si>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</si>
  <si>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</si>
  <si>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</si>
  <si>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КОСГУ 341</t>
  </si>
  <si>
    <t>КОСГУ 342</t>
  </si>
  <si>
    <t>КОСГУ 343</t>
  </si>
  <si>
    <t>КОСГУ 344</t>
  </si>
  <si>
    <t>КОСГУ 345</t>
  </si>
  <si>
    <t>КОСГУ 346</t>
  </si>
  <si>
    <t>КОСГУ 347</t>
  </si>
  <si>
    <t>КОСГУ 349</t>
  </si>
  <si>
    <t>Изменения №1 по ПФХД на дату</t>
  </si>
  <si>
    <t>За счет ГЗ</t>
  </si>
  <si>
    <t>На платной основе</t>
  </si>
  <si>
    <t>Исполнено</t>
  </si>
  <si>
    <t>Утверждено</t>
  </si>
  <si>
    <t>Проезд</t>
  </si>
  <si>
    <t>Проживание</t>
  </si>
  <si>
    <t>Суточные</t>
  </si>
  <si>
    <t>Направление расходов</t>
  </si>
  <si>
    <t>Траснспортное направление</t>
  </si>
  <si>
    <t>Километраж</t>
  </si>
  <si>
    <t>Цена услуги перевозки за км., руб.</t>
  </si>
  <si>
    <t>Площадь</t>
  </si>
  <si>
    <t>Стоимость аренды, руб.</t>
  </si>
  <si>
    <t>Цель аренды</t>
  </si>
  <si>
    <t>Кол-во</t>
  </si>
  <si>
    <t>Цена</t>
  </si>
  <si>
    <t>Стоимость</t>
  </si>
  <si>
    <t>Изменения №2 по ПФХД на дату</t>
  </si>
  <si>
    <t>Изменения №3 по ПФХД на дату</t>
  </si>
  <si>
    <t xml:space="preserve">Наименование расходов </t>
  </si>
  <si>
    <t>Таблица 17</t>
  </si>
  <si>
    <t>Таблица 16</t>
  </si>
  <si>
    <t>Таблица 15</t>
  </si>
  <si>
    <t>Таблица 14</t>
  </si>
  <si>
    <t>Таблица 13</t>
  </si>
  <si>
    <t>Таблица 12</t>
  </si>
  <si>
    <t>Таблица 11</t>
  </si>
  <si>
    <t>Таблица 10</t>
  </si>
  <si>
    <t>Таблица 9</t>
  </si>
  <si>
    <t>Таблица 8</t>
  </si>
  <si>
    <t>Таблица 6</t>
  </si>
  <si>
    <t>Таблица 3</t>
  </si>
  <si>
    <t>иные цели</t>
  </si>
  <si>
    <t>Недостающие строки необходимо добавить самостоятельно</t>
  </si>
  <si>
    <t>заполняется столько раз, сколько были внесены изменений в объем ФОТ, среднесписочную численность, и среднюю заработную плату</t>
  </si>
  <si>
    <t>Должность</t>
  </si>
  <si>
    <t>Сумма , руб. (гр.5*гр.6* гр.7)</t>
  </si>
  <si>
    <t>Изменение №1</t>
  </si>
  <si>
    <t>Изменение №2</t>
  </si>
  <si>
    <t>Изменение №3</t>
  </si>
  <si>
    <t>Корректировка в течение года</t>
  </si>
  <si>
    <t xml:space="preserve">Сумма , руб. </t>
  </si>
  <si>
    <t>Наименование выплаты</t>
  </si>
  <si>
    <t>Код видов расходов: 851 - Уплата налога на имущество организаций и земельного налога</t>
  </si>
  <si>
    <t>Земельный налог</t>
  </si>
  <si>
    <t>Кадастровый номер участка</t>
  </si>
  <si>
    <t>Кадастровая стоимость</t>
  </si>
  <si>
    <t xml:space="preserve">Сумма исчисленного налога, подлежащего уплате, руб. </t>
  </si>
  <si>
    <t>Сумма исчисленного налога, подлежащего уплате, руб. (гр.2*гр.3/100)</t>
  </si>
  <si>
    <t>Налог на имущество организаций</t>
  </si>
  <si>
    <t>Остаточная стоимость имущества</t>
  </si>
  <si>
    <t xml:space="preserve">Корректировка суммы исчисленного налога, подлежащего уплате, руб. </t>
  </si>
  <si>
    <t>Код видов расходов 852 - Уплата прочих налогов, сборов</t>
  </si>
  <si>
    <t>Наименование платежа</t>
  </si>
  <si>
    <t>Сумма, подлежащая уплате, руб. (гр.3*гр.4)</t>
  </si>
  <si>
    <t xml:space="preserve">Сумма, подлежащая уплате, руб. </t>
  </si>
  <si>
    <t xml:space="preserve">Общая сумма выплат , руб. </t>
  </si>
  <si>
    <t xml:space="preserve">Корректировка суммы выплат , руб. </t>
  </si>
  <si>
    <t>Сотовая связь</t>
  </si>
  <si>
    <t>Телефонная линия</t>
  </si>
  <si>
    <t>Интернет</t>
  </si>
  <si>
    <t xml:space="preserve">Корректировка суммы , руб. </t>
  </si>
  <si>
    <t>Цель</t>
  </si>
  <si>
    <t>Сумма , руб. (гр.4* гр.5)</t>
  </si>
  <si>
    <t>Помещение 2</t>
  </si>
  <si>
    <t>Помещение …</t>
  </si>
  <si>
    <t>Помещение n</t>
  </si>
  <si>
    <t>Имущество 1</t>
  </si>
  <si>
    <t>Имущество 2</t>
  </si>
  <si>
    <t>Имущество …</t>
  </si>
  <si>
    <t>Имущество n</t>
  </si>
  <si>
    <t>Объект аренды</t>
  </si>
  <si>
    <t>Корректировка стоимости аренды, руб.</t>
  </si>
  <si>
    <t>Причины*</t>
  </si>
  <si>
    <t>Итого договоры ГПХ в рамках государственного задания</t>
  </si>
  <si>
    <t>Итого договоры ГПХ в рамках приносящей доход деятельности</t>
  </si>
  <si>
    <t>Итого 211</t>
  </si>
  <si>
    <t>Итого 226</t>
  </si>
  <si>
    <t>КВР</t>
  </si>
  <si>
    <t xml:space="preserve">Общая сумма выплат, руб. </t>
  </si>
  <si>
    <r>
      <t xml:space="preserve">Корректировка в течение  </t>
    </r>
    <r>
      <rPr>
        <b/>
        <u/>
        <sz val="11"/>
        <color indexed="8"/>
        <rFont val="Times New Roman"/>
        <family val="1"/>
        <charset val="204"/>
      </rPr>
      <t>20   года</t>
    </r>
    <r>
      <rPr>
        <b/>
        <sz val="11"/>
        <color indexed="8"/>
        <rFont val="Times New Roman"/>
        <family val="1"/>
        <charset val="204"/>
      </rPr>
      <t>*</t>
    </r>
  </si>
  <si>
    <r>
      <t>Уточненный план ФХД в</t>
    </r>
    <r>
      <rPr>
        <b/>
        <u/>
        <sz val="11"/>
        <color indexed="8"/>
        <rFont val="Times New Roman"/>
        <family val="1"/>
        <charset val="204"/>
      </rPr>
      <t xml:space="preserve"> 20    году</t>
    </r>
    <r>
      <rPr>
        <b/>
        <sz val="11"/>
        <color indexed="8"/>
        <rFont val="Times New Roman"/>
        <family val="1"/>
        <charset val="204"/>
      </rPr>
      <t xml:space="preserve">  по состоянию на дату</t>
    </r>
  </si>
  <si>
    <r>
      <t>Уточнённый план ФХД 2</t>
    </r>
    <r>
      <rPr>
        <u/>
        <sz val="11"/>
        <rFont val="Times New Roman"/>
        <family val="1"/>
        <charset val="204"/>
      </rPr>
      <t>0       год</t>
    </r>
    <r>
      <rPr>
        <sz val="11"/>
        <rFont val="Times New Roman"/>
        <family val="1"/>
        <charset val="204"/>
      </rPr>
      <t xml:space="preserve">                                          на дату  </t>
    </r>
    <r>
      <rPr>
        <u/>
        <sz val="11"/>
        <rFont val="Times New Roman"/>
        <family val="1"/>
        <charset val="204"/>
      </rPr>
      <t>"  "            20     г.</t>
    </r>
  </si>
  <si>
    <t>Изменение №3 на дату  "  "            20     г.</t>
  </si>
  <si>
    <t>Изменение №2 на дату  "  "            20     г.</t>
  </si>
  <si>
    <t>Изменение №1 на дату  "  "            20     г.</t>
  </si>
  <si>
    <t>Наименование доходов</t>
  </si>
  <si>
    <t>КВФО</t>
  </si>
  <si>
    <t>Динамика изменений</t>
  </si>
  <si>
    <t>Обоснования уменьшения/увеличения</t>
  </si>
  <si>
    <t>Доходы от операционной аренды</t>
  </si>
  <si>
    <t>121</t>
  </si>
  <si>
    <t>2</t>
  </si>
  <si>
    <t>Доходы от оказания платных услуг (работ)</t>
  </si>
  <si>
    <t>131</t>
  </si>
  <si>
    <t>Доходы от компенсации затрат</t>
  </si>
  <si>
    <t>134</t>
  </si>
  <si>
    <t>Доходы по условным арендным платежам</t>
  </si>
  <si>
    <t>135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</si>
  <si>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</si>
  <si>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</si>
  <si>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</si>
  <si>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</si>
  <si>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Уменьшение стоимости прочих оборотных ценностей (материалов)</t>
  </si>
  <si>
    <t>446</t>
  </si>
  <si>
    <t>Таблица 18</t>
  </si>
  <si>
    <t xml:space="preserve">Анализ расчетов плановых показателей поступлений
</t>
  </si>
  <si>
    <t>План</t>
  </si>
  <si>
    <t>Факт</t>
  </si>
  <si>
    <t>Объем расходов на 20__ г. текущий финансовый год, руб.</t>
  </si>
  <si>
    <t>Отклонение, %</t>
  </si>
  <si>
    <t>2020 год - КОСГУ 211</t>
  </si>
  <si>
    <t xml:space="preserve">* - заполняется при согласовании первоначального ПФХД </t>
  </si>
  <si>
    <t>** - заполняется при внесении изменений  в  ПФХД  (в течение года)</t>
  </si>
  <si>
    <r>
      <t xml:space="preserve">Проект плана  ФХД на </t>
    </r>
    <r>
      <rPr>
        <u/>
        <sz val="11"/>
        <rFont val="Times New Roman"/>
        <family val="1"/>
        <charset val="204"/>
      </rPr>
      <t xml:space="preserve">20       </t>
    </r>
    <r>
      <rPr>
        <sz val="11"/>
        <rFont val="Times New Roman"/>
        <family val="1"/>
        <charset val="204"/>
      </rPr>
      <t>текущий финансовый год</t>
    </r>
  </si>
  <si>
    <r>
      <t>Наличие задолженности  на 01.01.</t>
    </r>
    <r>
      <rPr>
        <b/>
        <u/>
        <sz val="12"/>
        <rFont val="Times New Roman"/>
        <family val="1"/>
        <charset val="204"/>
      </rPr>
      <t>20  г.</t>
    </r>
    <r>
      <rPr>
        <b/>
        <sz val="12"/>
        <rFont val="Times New Roman"/>
        <family val="1"/>
        <charset val="204"/>
      </rPr>
      <t xml:space="preserve"> (году предшествующего текущему)</t>
    </r>
  </si>
  <si>
    <r>
      <t>01.07.</t>
    </r>
    <r>
      <rPr>
        <u/>
        <sz val="11"/>
        <color theme="1"/>
        <rFont val="Times New Roman"/>
        <family val="1"/>
        <charset val="204"/>
      </rPr>
      <t>20  г.-</t>
    </r>
    <r>
      <rPr>
        <sz val="11"/>
        <color theme="1"/>
        <rFont val="Times New Roman"/>
        <family val="1"/>
        <charset val="204"/>
      </rPr>
      <t xml:space="preserve"> 30.07.</t>
    </r>
    <r>
      <rPr>
        <u/>
        <sz val="11"/>
        <color theme="1"/>
        <rFont val="Times New Roman"/>
        <family val="1"/>
        <charset val="204"/>
      </rPr>
      <t>20  г</t>
    </r>
    <r>
      <rPr>
        <sz val="11"/>
        <color theme="1"/>
        <rFont val="Times New Roman"/>
        <family val="1"/>
        <charset val="204"/>
      </rPr>
      <t xml:space="preserve">.       </t>
    </r>
  </si>
  <si>
    <r>
      <t>01.07.</t>
    </r>
    <r>
      <rPr>
        <u/>
        <sz val="11"/>
        <color theme="1"/>
        <rFont val="Times New Roman"/>
        <family val="1"/>
        <charset val="204"/>
      </rPr>
      <t>20  г. -</t>
    </r>
    <r>
      <rPr>
        <sz val="11"/>
        <color theme="1"/>
        <rFont val="Times New Roman"/>
        <family val="1"/>
        <charset val="204"/>
      </rPr>
      <t>30.06.</t>
    </r>
    <r>
      <rPr>
        <u/>
        <sz val="11"/>
        <color theme="1"/>
        <rFont val="Times New Roman"/>
        <family val="1"/>
        <charset val="204"/>
      </rPr>
      <t>20  г.</t>
    </r>
  </si>
  <si>
    <t>Сумма, руб.</t>
  </si>
  <si>
    <t>Способ закупки</t>
  </si>
  <si>
    <t>Дата</t>
  </si>
  <si>
    <t>заключение контракта</t>
  </si>
  <si>
    <t>выполнения работ</t>
  </si>
  <si>
    <t>Текущий ремонт</t>
  </si>
  <si>
    <t>Приобретение материальных запасов</t>
  </si>
  <si>
    <t>…</t>
  </si>
  <si>
    <t>Приобретение оборудования</t>
  </si>
  <si>
    <t xml:space="preserve">Итого </t>
  </si>
  <si>
    <t>Направление расходов*</t>
  </si>
  <si>
    <t>* Недостающие строки необходимо добавить самостоятельно</t>
  </si>
  <si>
    <t>Контрольная цифра в руб.</t>
  </si>
  <si>
    <t>Виды работ, товаров **</t>
  </si>
  <si>
    <t xml:space="preserve">** Виды работ, товаров необходимо прописывать с учетом распределения денежных средств </t>
  </si>
  <si>
    <t xml:space="preserve"> 20__ г. текущий финансовый год - КОСГУ 211</t>
  </si>
  <si>
    <t xml:space="preserve"> 20__ г. текущий финансовый год( прогноз) - уточненный прогноз на дату***</t>
  </si>
  <si>
    <t>Таблица 19</t>
  </si>
  <si>
    <t>Код по бюджетной классификации Российской Федерации</t>
  </si>
  <si>
    <t>Код субсидии</t>
  </si>
  <si>
    <t>Отраслевой код</t>
  </si>
  <si>
    <t>Показатель в утвержденном плане</t>
  </si>
  <si>
    <t>Изменения</t>
  </si>
  <si>
    <t>Показатель нового плана</t>
  </si>
  <si>
    <t>Причины внесения изменений</t>
  </si>
  <si>
    <t>Поступления от доходов</t>
  </si>
  <si>
    <t xml:space="preserve">ИТОГО по доходной части </t>
  </si>
  <si>
    <t xml:space="preserve">ИТОГО по расходной части </t>
  </si>
  <si>
    <t>Директор</t>
  </si>
  <si>
    <t>_______________</t>
  </si>
  <si>
    <t>(подпись)</t>
  </si>
  <si>
    <t xml:space="preserve">Исполнитель </t>
  </si>
  <si>
    <t>Таблица 20</t>
  </si>
  <si>
    <t>Пояснительная записка по внесению в План финансово-хозяйственной деятельности следующих изменений:</t>
  </si>
  <si>
    <t xml:space="preserve">* - графы заполняются для внесения изменений в ПФХД в течение финансового года  </t>
  </si>
  <si>
    <t>Таблица 21</t>
  </si>
  <si>
    <r>
      <t xml:space="preserve">Планирование заработной платы </t>
    </r>
    <r>
      <rPr>
        <b/>
        <i/>
        <u/>
        <sz val="18"/>
        <rFont val="Times New Roman"/>
        <family val="1"/>
        <charset val="204"/>
      </rPr>
      <t xml:space="preserve"> (на  дату "  "              20  г.)</t>
    </r>
    <r>
      <rPr>
        <b/>
        <i/>
        <sz val="18"/>
        <rFont val="Times New Roman"/>
        <family val="1"/>
        <charset val="204"/>
      </rPr>
      <t>*</t>
    </r>
  </si>
  <si>
    <t>КФСР</t>
  </si>
  <si>
    <t>В том числе 223ФЗ</t>
  </si>
  <si>
    <t>Корректировка фонда оплаты труда (в течение года)** № 1  от____</t>
  </si>
  <si>
    <t>Корректировка фонда оплаты труда (в течение года)** № 2  от____</t>
  </si>
  <si>
    <t>Отклонение (уточненный-утвержденный)</t>
  </si>
  <si>
    <t>Страхование (КОСГУ 227)</t>
  </si>
  <si>
    <t>Услуги, работы для целей капитальных вложений (КОСГУ 228)</t>
  </si>
  <si>
    <t>Таблица 22</t>
  </si>
  <si>
    <t>Таблица 23</t>
  </si>
  <si>
    <t>В том числе 223-фз</t>
  </si>
  <si>
    <t>Проект План ФХД второго года планирования</t>
  </si>
  <si>
    <t>Проект План ФХД третьего года планирования</t>
  </si>
  <si>
    <t xml:space="preserve">Поступления - на 2021 г. текущий финансовый год
</t>
  </si>
  <si>
    <t xml:space="preserve">Поступления -на 2022 г. первый год планового периода
</t>
  </si>
  <si>
    <t xml:space="preserve">Поступления - 
на 2023 г. второй год планового периода
</t>
  </si>
  <si>
    <t xml:space="preserve">Увеличение стоимости неисключительных прав на результаты интеллектуальной деятельности с неопределенным сроком полезного использования (КОСГУ 352)
</t>
  </si>
  <si>
    <t>Срок исполнения договора (ежемесячно, ежеквартально, конкретная дата)</t>
  </si>
  <si>
    <t>Таблица 24</t>
  </si>
  <si>
    <t>Код видов расходов 853 - Уплата иных платежей</t>
  </si>
  <si>
    <t>Наименование налога, сбора</t>
  </si>
  <si>
    <t>Пени, штрафы</t>
  </si>
  <si>
    <t>Услуги почтовой связи</t>
  </si>
  <si>
    <t>Информация об арендованной и переданной в безвозмездное пользование площади помещений</t>
  </si>
  <si>
    <t>Возмещение коммунальных и эксплуатационных расходов</t>
  </si>
  <si>
    <t>Возмещение земельного и имущественного налогов</t>
  </si>
  <si>
    <t>Расчеты выплат  при направлении в служебные командировки</t>
  </si>
  <si>
    <t>* - графы заполняются при отклонениях более 5%</t>
  </si>
  <si>
    <t>Корректировка стоимости, руб.</t>
  </si>
  <si>
    <r>
      <t>Наличие задолженности  на 01.01.19</t>
    </r>
    <r>
      <rPr>
        <b/>
        <u/>
        <sz val="12"/>
        <rFont val="Times New Roman"/>
        <family val="1"/>
        <charset val="204"/>
      </rPr>
      <t xml:space="preserve">  г. </t>
    </r>
    <r>
      <rPr>
        <b/>
        <sz val="12"/>
        <rFont val="Times New Roman"/>
        <family val="1"/>
        <charset val="204"/>
      </rPr>
      <t>( второго года, предшествующего текущему)</t>
    </r>
  </si>
  <si>
    <t xml:space="preserve">Оценка наличия задолженности  на 201_ г. текущий финансовый год
</t>
  </si>
  <si>
    <t>Наличие задолженности  на 01.01.2019</t>
  </si>
  <si>
    <t>Наличие задолженности  на 01.01.2020</t>
  </si>
  <si>
    <t xml:space="preserve">Оценка наличия задолженности  на 2021 г. текущий финансовый год
</t>
  </si>
  <si>
    <t>ПДД</t>
  </si>
  <si>
    <t>приносящая доход деятельность</t>
  </si>
  <si>
    <t>Приносящая доход деятельность</t>
  </si>
  <si>
    <t>цель командировки</t>
  </si>
  <si>
    <t>за счет средств приносящей доход деятельности</t>
  </si>
  <si>
    <t>за счет  приносящей доход деятельности</t>
  </si>
  <si>
    <t>Корректировка, руб.</t>
  </si>
  <si>
    <t>за счет средств  приносящей доход деятельности</t>
  </si>
  <si>
    <t>Распределение денежных средств, выделенных дополнительно на содержание имущества.</t>
  </si>
  <si>
    <t>КГАПОУ "Авиатехникум"</t>
  </si>
  <si>
    <r>
      <t xml:space="preserve">Проект плана ФХД  </t>
    </r>
    <r>
      <rPr>
        <b/>
        <u/>
        <sz val="11"/>
        <color indexed="8"/>
        <rFont val="Times New Roman"/>
        <family val="1"/>
        <charset val="204"/>
      </rPr>
      <t>на 2021_ г. текущий финансовый год</t>
    </r>
  </si>
  <si>
    <r>
      <t xml:space="preserve">План ФХД </t>
    </r>
    <r>
      <rPr>
        <b/>
        <u/>
        <sz val="11"/>
        <color indexed="8"/>
        <rFont val="Times New Roman"/>
        <family val="1"/>
        <charset val="204"/>
      </rPr>
      <t>за 2020 г.</t>
    </r>
    <r>
      <rPr>
        <b/>
        <sz val="11"/>
        <color indexed="8"/>
        <rFont val="Times New Roman"/>
        <family val="1"/>
        <charset val="204"/>
      </rPr>
      <t xml:space="preserve">   (года, предшествующего текущему)
(фактический, последний)</t>
    </r>
  </si>
  <si>
    <r>
      <t xml:space="preserve">План ФХД </t>
    </r>
    <r>
      <rPr>
        <b/>
        <u/>
        <sz val="11"/>
        <color indexed="8"/>
        <rFont val="Times New Roman"/>
        <family val="1"/>
        <charset val="204"/>
      </rPr>
      <t>за 2019 г.</t>
    </r>
    <r>
      <rPr>
        <b/>
        <sz val="11"/>
        <color indexed="8"/>
        <rFont val="Times New Roman"/>
        <family val="1"/>
        <charset val="204"/>
      </rPr>
      <t xml:space="preserve">  (второго года, предшествующего текущему)
(фактический, последний)</t>
    </r>
  </si>
  <si>
    <t>0704</t>
  </si>
  <si>
    <t>1004</t>
  </si>
  <si>
    <t>Уплата иных платежей</t>
  </si>
  <si>
    <t>иные авплаты текущего характера оганизациям</t>
  </si>
  <si>
    <t>иные расходы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</si>
  <si>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</si>
  <si>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пособия, компенсации и иные социальные выплаты гражданам, кроме публичных нормативных обязательств</t>
  </si>
  <si>
    <t>социальные пособия и компенсации персоналу в денежной форме</t>
  </si>
  <si>
    <t>транспортные расходы по сопровождению обучающихся</t>
  </si>
  <si>
    <t>проезд обучающихся</t>
  </si>
  <si>
    <t>Резерв на 2021</t>
  </si>
  <si>
    <t>План на 2021 г. текущий финансовый год натуральные показатели</t>
  </si>
  <si>
    <r>
      <t xml:space="preserve">Факт за </t>
    </r>
    <r>
      <rPr>
        <u/>
        <sz val="11"/>
        <color theme="1"/>
        <rFont val="Times New Roman"/>
        <family val="1"/>
        <charset val="204"/>
      </rPr>
      <t>2020 г.</t>
    </r>
    <r>
      <rPr>
        <sz val="11"/>
        <color theme="1"/>
        <rFont val="Times New Roman"/>
        <family val="1"/>
        <charset val="204"/>
      </rPr>
      <t xml:space="preserve">  (года, предшествующего текущему) натуральные показатели</t>
    </r>
  </si>
  <si>
    <r>
      <t xml:space="preserve">Факт </t>
    </r>
    <r>
      <rPr>
        <u/>
        <sz val="11"/>
        <color theme="1"/>
        <rFont val="Times New Roman"/>
        <family val="1"/>
        <charset val="204"/>
      </rPr>
      <t xml:space="preserve">2019 г. </t>
    </r>
    <r>
      <rPr>
        <sz val="11"/>
        <color theme="1"/>
        <rFont val="Times New Roman"/>
        <family val="1"/>
        <charset val="204"/>
      </rPr>
      <t xml:space="preserve"> (второго года, предшествующего текущему) натуральные показатели</t>
    </r>
  </si>
  <si>
    <r>
      <t xml:space="preserve">Факт </t>
    </r>
    <r>
      <rPr>
        <u/>
        <sz val="11"/>
        <color theme="1"/>
        <rFont val="Times New Roman"/>
        <family val="1"/>
        <charset val="204"/>
      </rPr>
      <t>2018 г.</t>
    </r>
    <r>
      <rPr>
        <sz val="11"/>
        <color theme="1"/>
        <rFont val="Times New Roman"/>
        <family val="1"/>
        <charset val="204"/>
      </rPr>
      <t xml:space="preserve"> (третьего года, предшествующего текущему) натуральные показатели</t>
    </r>
  </si>
  <si>
    <r>
      <t xml:space="preserve">Факт </t>
    </r>
    <r>
      <rPr>
        <u/>
        <sz val="11"/>
        <color theme="1"/>
        <rFont val="Times New Roman"/>
        <family val="1"/>
        <charset val="204"/>
      </rPr>
      <t>2017 г.</t>
    </r>
    <r>
      <rPr>
        <sz val="11"/>
        <color theme="1"/>
        <rFont val="Times New Roman"/>
        <family val="1"/>
        <charset val="204"/>
      </rPr>
      <t xml:space="preserve"> четвертого года, предшествующего текущему) натуральные показатели</t>
    </r>
  </si>
  <si>
    <t>59:01:4410119:2</t>
  </si>
  <si>
    <t>59:01:4311003:11</t>
  </si>
  <si>
    <t>Автомобиль FIAT DUCATO</t>
  </si>
  <si>
    <t xml:space="preserve">Hyundai Sonata </t>
  </si>
  <si>
    <t xml:space="preserve"> 2021 г. текущий финансовый год( прогноз)</t>
  </si>
  <si>
    <t>2020 г.   (года, предшествующего текущему)</t>
  </si>
  <si>
    <t xml:space="preserve"> 2019 г.  (второго года, предшествующего текущему)</t>
  </si>
  <si>
    <t xml:space="preserve"> 2018 г.  (третьего года, предшествующего текущему)</t>
  </si>
  <si>
    <t xml:space="preserve"> 2017 г.  (четвертого года, предшествующего текущему)</t>
  </si>
  <si>
    <t xml:space="preserve"> 2016 г.  (пятого года, предшествующего текущему)</t>
  </si>
  <si>
    <t>38839,41552+739,3050419+1742,41863905325</t>
  </si>
  <si>
    <t>За счет средств целевой субсидии 830200523</t>
  </si>
  <si>
    <t xml:space="preserve">За счет средств целевой субсидии </t>
  </si>
  <si>
    <t>За счет средств целевой субсидии 830200528</t>
  </si>
  <si>
    <t>Больничный лист за счет работодателя</t>
  </si>
  <si>
    <t>2/0704/111/266</t>
  </si>
  <si>
    <t>4/0704/111/266</t>
  </si>
  <si>
    <t>2/852/291</t>
  </si>
  <si>
    <t>4/851/291</t>
  </si>
  <si>
    <t>2/851/291</t>
  </si>
  <si>
    <t>4/852/291</t>
  </si>
  <si>
    <t>Членские взносы</t>
  </si>
  <si>
    <t>2/0704/853/297</t>
  </si>
  <si>
    <r>
      <t xml:space="preserve">Проект плана  ФХД на </t>
    </r>
    <r>
      <rPr>
        <u/>
        <sz val="11"/>
        <rFont val="Times New Roman"/>
        <family val="1"/>
        <charset val="204"/>
      </rPr>
      <t xml:space="preserve">2021       </t>
    </r>
    <r>
      <rPr>
        <sz val="11"/>
        <rFont val="Times New Roman"/>
        <family val="1"/>
        <charset val="204"/>
      </rPr>
      <t>текущий финансовый год</t>
    </r>
  </si>
  <si>
    <t>преподаватель</t>
  </si>
  <si>
    <t>повышение квалификации</t>
  </si>
  <si>
    <t>Расходы на проезд, проживание, суточные студентов</t>
  </si>
  <si>
    <t>Проезд сопрождающего не являющегося работником учреждения</t>
  </si>
  <si>
    <t>Суточные, проживание сопровождающего, не являющегося работником учреждения</t>
  </si>
  <si>
    <t>Госпошлина</t>
  </si>
  <si>
    <t>участие в мероприятих</t>
  </si>
  <si>
    <t>Средний размер выплаты  руб.</t>
  </si>
  <si>
    <t>113/222</t>
  </si>
  <si>
    <t>Стипендии правительства</t>
  </si>
  <si>
    <t>Авиабилеты, ж/д билеты</t>
  </si>
  <si>
    <t>направление команды на Чемпионат Ворлдскиллс</t>
  </si>
  <si>
    <t xml:space="preserve"> компенсация за использование личного транспорта для служебных целей
</t>
  </si>
  <si>
    <t>Служебная командировка</t>
  </si>
  <si>
    <t>слежебные разъезды</t>
  </si>
  <si>
    <t>244/222</t>
  </si>
  <si>
    <t>112/222</t>
  </si>
  <si>
    <t>Обслуживание системы контроля доступа</t>
  </si>
  <si>
    <t>Техническое обслуживание системы видеоналюдения</t>
  </si>
  <si>
    <t>Дератизация</t>
  </si>
  <si>
    <t>Уборка помещений</t>
  </si>
  <si>
    <t>услуги по текущему содержанию места сбора и(или) накопления отходов по адресу здания общежития КГАПОУ «Авиатехникум» по адресу: г. Пермь, б-р Гагарина, д.61/58</t>
  </si>
  <si>
    <t>замеры сопротивления изоляции</t>
  </si>
  <si>
    <t>промывка системы отопления</t>
  </si>
  <si>
    <t>техническое обслуживание АПС</t>
  </si>
  <si>
    <t>техническое обслуживание системы "Стрелец мониторинг"</t>
  </si>
  <si>
    <t>восстановление пропускной способности трубопровода хозфекальной канализации по адресу г. Пермь, ул. Луначарского, 24</t>
  </si>
  <si>
    <t>уборка снега, сосуль</t>
  </si>
  <si>
    <t>прочие расходы по содержанию</t>
  </si>
  <si>
    <t>заправка картриджей</t>
  </si>
  <si>
    <t>техническое обслуживание кассового аппарата</t>
  </si>
  <si>
    <t>ремонт стиральных машин, газовых плит</t>
  </si>
  <si>
    <t xml:space="preserve">Выполнение работ по устройству оконных блоков из ПВХ профилей по адресу г. Пермь. ул. Макаренко, д.58 </t>
  </si>
  <si>
    <t>Вывоз и утилизация списанного имущества</t>
  </si>
  <si>
    <t>мойка автомобиля</t>
  </si>
  <si>
    <t>обслуживание узла учета тепловой энергии</t>
  </si>
  <si>
    <t>ремонт автомобиля</t>
  </si>
  <si>
    <t>Возмещение эксплуатационных расходов</t>
  </si>
  <si>
    <t>Благоустройство территории у общежития</t>
  </si>
  <si>
    <t>Услуги охраны</t>
  </si>
  <si>
    <t>Вознаграждение по догвору ГПХ</t>
  </si>
  <si>
    <t>Услуги гардеробщиков</t>
  </si>
  <si>
    <t>пожарный аудит</t>
  </si>
  <si>
    <t>семинары, курсы повышения квалификации</t>
  </si>
  <si>
    <t>участие в конкурсах, олимпиадах</t>
  </si>
  <si>
    <t>участие в Чемпионате</t>
  </si>
  <si>
    <t>правовые услуги</t>
  </si>
  <si>
    <t>реклама в СМИ</t>
  </si>
  <si>
    <t>подписка на периодические издания</t>
  </si>
  <si>
    <t xml:space="preserve">снятие отчетов </t>
  </si>
  <si>
    <t>прочие услуги</t>
  </si>
  <si>
    <t>обновление информационно-справочных систем</t>
  </si>
  <si>
    <t>приобретение программного обеспечения</t>
  </si>
  <si>
    <t>Элекронный справочник "Информио" Срок доступа с 14.04.2019 - 13.04.2020гг</t>
  </si>
  <si>
    <t>культмассовые меропрития</t>
  </si>
  <si>
    <t>питание участников</t>
  </si>
  <si>
    <t>предрейсовы йи послерейсовый медицинский осмотр водителя</t>
  </si>
  <si>
    <t>услуги контент фильтрации</t>
  </si>
  <si>
    <t>услуги веб-хостинга</t>
  </si>
  <si>
    <t>ОСАГО автомобиля FIAT</t>
  </si>
  <si>
    <t>1 год</t>
  </si>
  <si>
    <t>ОСАГО Автомобиля легкового Hyundai Sonata</t>
  </si>
  <si>
    <t>КАСКО Автомобиля легкового Hyundai Sonata</t>
  </si>
  <si>
    <t>кгапоу "авиатехникум"</t>
  </si>
  <si>
    <t>Приобретение оргтехники</t>
  </si>
  <si>
    <t>литература</t>
  </si>
  <si>
    <t>мебель</t>
  </si>
  <si>
    <t>бытовая техника (пылесосы и т.д.)</t>
  </si>
  <si>
    <t>станки</t>
  </si>
  <si>
    <t>Спортинвентарь</t>
  </si>
  <si>
    <t>жалюзи</t>
  </si>
  <si>
    <t>Информационные стенды ( по пож. без- ти и т.д)</t>
  </si>
  <si>
    <t>медикаменты</t>
  </si>
  <si>
    <t xml:space="preserve">продукты питания </t>
  </si>
  <si>
    <t>бензин, дизельное топливо</t>
  </si>
  <si>
    <t>строительные материалы</t>
  </si>
  <si>
    <t>электротовары</t>
  </si>
  <si>
    <t>постельные принадлежности</t>
  </si>
  <si>
    <t>спецодежда</t>
  </si>
  <si>
    <t>расходные материалы</t>
  </si>
  <si>
    <t>прочие материалы</t>
  </si>
  <si>
    <t>лаборатоные материалы</t>
  </si>
  <si>
    <t>канцтовары</t>
  </si>
  <si>
    <t>бумага</t>
  </si>
  <si>
    <t>хозматериалы</t>
  </si>
  <si>
    <t>расходные материалы для СЦК</t>
  </si>
  <si>
    <t>картриджи</t>
  </si>
  <si>
    <t>печатная продукция (формуляры и т.д.)</t>
  </si>
  <si>
    <t>питьевая и бутилированная вода</t>
  </si>
  <si>
    <t>бланки, сувениры</t>
  </si>
  <si>
    <t>корпус "А", Луначарского 24</t>
  </si>
  <si>
    <t>корпус "В", Екатерининская 49</t>
  </si>
  <si>
    <t>общежитие, б.Гагарина 61</t>
  </si>
  <si>
    <t>112/212</t>
  </si>
  <si>
    <t>112/226</t>
  </si>
  <si>
    <t>340/296</t>
  </si>
  <si>
    <t>0707</t>
  </si>
  <si>
    <r>
      <t xml:space="preserve">Поступления -   </t>
    </r>
    <r>
      <rPr>
        <b/>
        <u/>
        <sz val="10"/>
        <rFont val="Times New Roman"/>
        <family val="1"/>
        <charset val="204"/>
      </rPr>
      <t>2019  г. (второго года, предшествующего текущему)</t>
    </r>
  </si>
  <si>
    <r>
      <t xml:space="preserve">Поступления -  </t>
    </r>
    <r>
      <rPr>
        <b/>
        <u/>
        <sz val="10"/>
        <rFont val="Times New Roman"/>
        <family val="1"/>
        <charset val="204"/>
      </rPr>
      <t>2020  г. (года, предшествующего текущему</t>
    </r>
  </si>
  <si>
    <t>Поступления капитального характерв бюджетным и авономным учрпеждениям</t>
  </si>
  <si>
    <t>162</t>
  </si>
  <si>
    <t>143</t>
  </si>
  <si>
    <t>Страховые возмещения</t>
  </si>
  <si>
    <t xml:space="preserve"> 2021 г. текущий финансовый год</t>
  </si>
  <si>
    <t>2020   г.   (года, предшествующего текущему)</t>
  </si>
  <si>
    <t xml:space="preserve"> 2019   г.  (второго года, предшествующего текущему)</t>
  </si>
  <si>
    <t>демеркюризация и утилизация люминисцентных ламп</t>
  </si>
  <si>
    <t xml:space="preserve">Увеличение стоимости неисключительных прав на результаты интеллектуальной деятельности с определенным сроком полезного использования (КОСГУ 353)
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</si>
  <si>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</si>
  <si>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помещение столовой по адресу луначарского 24</t>
  </si>
  <si>
    <t>помещение парикмахерской по адресу б.Гагарина 61</t>
  </si>
  <si>
    <t>Помещение мед. Кабинета по адресу Екатерининская 49</t>
  </si>
  <si>
    <t xml:space="preserve">Легковой автомобиль в лизинге </t>
  </si>
  <si>
    <t xml:space="preserve">обеспечение служебных разъездов </t>
  </si>
  <si>
    <t>Трехлетний договор лизинговой аренды</t>
  </si>
  <si>
    <r>
      <t xml:space="preserve">Проект плана  ФХД на </t>
    </r>
    <r>
      <rPr>
        <u/>
        <sz val="11"/>
        <rFont val="Times New Roman"/>
        <family val="1"/>
        <charset val="204"/>
      </rPr>
      <t xml:space="preserve">2021     </t>
    </r>
    <r>
      <rPr>
        <sz val="11"/>
        <rFont val="Times New Roman"/>
        <family val="1"/>
        <charset val="204"/>
      </rPr>
      <t>текущий финансовый год</t>
    </r>
  </si>
  <si>
    <t>ремонт фасада техникума</t>
  </si>
  <si>
    <t>прямой договор</t>
  </si>
  <si>
    <t>замена окон в общежитии</t>
  </si>
  <si>
    <t>ремонт  зала тяжелой атлетики</t>
  </si>
  <si>
    <t>ремонт бытовых помещений спортзала</t>
  </si>
  <si>
    <t>текущий ремонт фасада учебного корпуса "А"</t>
  </si>
  <si>
    <t>Текущий ремонт зала тяжелой атлетики</t>
  </si>
  <si>
    <t>Текущий ремонт бытовых помещений спортзала</t>
  </si>
  <si>
    <t>Текущий ремонт коридора 5 этажа студенческого общежития</t>
  </si>
  <si>
    <t>Текущий ремонт учебной аудитории "А"-116</t>
  </si>
  <si>
    <t>ремонтучебной аудитории "А"-116</t>
  </si>
  <si>
    <t>благоустройство территории у общежития</t>
  </si>
  <si>
    <t>ремон коридора 5-го этажа общежития с заменой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</si>
</sst>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5">
    <xf numFmtId="0" fontId="0" fillId="0" borderId="0" xfId="0"/>
    <xf numFmtId="0" fontId="8" fillId="0" borderId="0" xfId="1" applyFont="1"/>
    <xf numFmtId="0" fontId="2" fillId="0" borderId="0" xfId="1" applyFont="1" applyFill="1" applyBorder="1"/>
    <xf numFmtId="0" fontId="2" fillId="0" borderId="0" xfId="1" applyFont="1" applyBorder="1"/>
    <xf numFmtId="0" fontId="5" fillId="0" borderId="0" xfId="1" applyFont="1" applyBorder="1"/>
    <xf numFmtId="0" fontId="2" fillId="0" borderId="0" xfId="2" applyFont="1"/>
    <xf numFmtId="0" fontId="2" fillId="0" borderId="0" xfId="2" applyFont="1" applyBorder="1"/>
    <xf numFmtId="0" fontId="8" fillId="0" borderId="1" xfId="2" applyFont="1" applyBorder="1"/>
    <xf numFmtId="4" fontId="8" fillId="0" borderId="1" xfId="2" applyNumberFormat="1" applyFont="1" applyBorder="1"/>
    <xf numFmtId="4" fontId="8" fillId="0" borderId="1" xfId="2" applyNumberFormat="1" applyFont="1" applyBorder="1" applyAlignment="1">
      <alignment vertical="center" wrapText="1"/>
    </xf>
    <xf numFmtId="0" fontId="8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5" fillId="0" borderId="0" xfId="2" applyFont="1"/>
    <xf numFmtId="0" fontId="16" fillId="0" borderId="0" xfId="2" applyFont="1"/>
    <xf numFmtId="0" fontId="5" fillId="0" borderId="0" xfId="2" applyFont="1" applyAlignment="1">
      <alignment wrapText="1"/>
    </xf>
    <xf numFmtId="0" fontId="5" fillId="0" borderId="0" xfId="2" applyFont="1" applyBorder="1"/>
    <xf numFmtId="0" fontId="5" fillId="0" borderId="0" xfId="2" applyFont="1" applyAlignment="1"/>
    <xf numFmtId="0" fontId="5" fillId="0" borderId="1" xfId="2" applyFont="1" applyBorder="1" applyAlignment="1">
      <alignment wrapText="1"/>
    </xf>
    <xf numFmtId="165" fontId="5" fillId="0" borderId="0" xfId="2" applyNumberFormat="1" applyFont="1" applyAlignment="1">
      <alignment wrapText="1"/>
    </xf>
    <xf numFmtId="0" fontId="4" fillId="0" borderId="0" xfId="2" applyFont="1"/>
    <xf numFmtId="0" fontId="18" fillId="0" borderId="0" xfId="2" applyFont="1"/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/>
    </xf>
    <xf numFmtId="4" fontId="6" fillId="0" borderId="1" xfId="2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19" fillId="0" borderId="0" xfId="0" applyFont="1"/>
    <xf numFmtId="4" fontId="11" fillId="0" borderId="1" xfId="0" applyNumberFormat="1" applyFont="1" applyBorder="1" applyAlignment="1">
      <alignment wrapText="1"/>
    </xf>
    <xf numFmtId="0" fontId="8" fillId="0" borderId="1" xfId="2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2" fontId="20" fillId="0" borderId="0" xfId="0" applyNumberFormat="1" applyFont="1" applyBorder="1"/>
    <xf numFmtId="0" fontId="8" fillId="0" borderId="0" xfId="1" applyFont="1" applyFill="1"/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/>
    <xf numFmtId="0" fontId="2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49" fontId="26" fillId="0" borderId="1" xfId="0" applyNumberFormat="1" applyFont="1" applyBorder="1" applyAlignment="1">
      <alignment horizontal="left" vertical="center" wrapText="1"/>
    </xf>
    <xf numFmtId="0" fontId="5" fillId="0" borderId="1" xfId="2" applyFont="1" applyBorder="1"/>
    <xf numFmtId="0" fontId="5" fillId="0" borderId="0" xfId="2" applyFont="1" applyFill="1" applyAlignment="1">
      <alignment vertical="center"/>
    </xf>
    <xf numFmtId="165" fontId="5" fillId="0" borderId="1" xfId="3" applyFont="1" applyBorder="1"/>
    <xf numFmtId="0" fontId="28" fillId="0" borderId="0" xfId="2" applyFont="1"/>
    <xf numFmtId="0" fontId="16" fillId="0" borderId="0" xfId="0" applyFont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165" fontId="5" fillId="0" borderId="1" xfId="3" applyFont="1" applyBorder="1" applyAlignment="1">
      <alignment horizontal="center" vertical="center"/>
    </xf>
    <xf numFmtId="165" fontId="5" fillId="0" borderId="1" xfId="3" applyFont="1" applyBorder="1" applyAlignment="1">
      <alignment wrapText="1"/>
    </xf>
    <xf numFmtId="4" fontId="5" fillId="0" borderId="1" xfId="2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5" fontId="5" fillId="0" borderId="0" xfId="2" applyNumberFormat="1" applyFont="1" applyBorder="1" applyAlignment="1">
      <alignment wrapText="1"/>
    </xf>
    <xf numFmtId="0" fontId="5" fillId="0" borderId="0" xfId="2" applyFont="1" applyBorder="1" applyAlignment="1">
      <alignment wrapText="1"/>
    </xf>
    <xf numFmtId="4" fontId="5" fillId="0" borderId="0" xfId="2" applyNumberFormat="1" applyFont="1" applyAlignment="1">
      <alignment horizontal="left"/>
    </xf>
    <xf numFmtId="43" fontId="5" fillId="0" borderId="0" xfId="2" applyNumberFormat="1" applyFont="1" applyAlignment="1">
      <alignment wrapText="1"/>
    </xf>
    <xf numFmtId="0" fontId="5" fillId="0" borderId="0" xfId="2" applyFont="1" applyFill="1" applyBorder="1"/>
    <xf numFmtId="0" fontId="13" fillId="0" borderId="1" xfId="0" applyFont="1" applyBorder="1" applyAlignment="1">
      <alignment horizontal="center" vertical="center" wrapText="1"/>
    </xf>
    <xf numFmtId="0" fontId="4" fillId="0" borderId="1" xfId="2" applyFont="1" applyBorder="1"/>
    <xf numFmtId="0" fontId="5" fillId="0" borderId="1" xfId="0" applyFont="1" applyBorder="1" applyAlignment="1">
      <alignment wrapText="1"/>
    </xf>
    <xf numFmtId="4" fontId="4" fillId="0" borderId="1" xfId="2" applyNumberFormat="1" applyFont="1" applyBorder="1"/>
    <xf numFmtId="4" fontId="13" fillId="0" borderId="1" xfId="0" applyNumberFormat="1" applyFont="1" applyBorder="1" applyAlignment="1">
      <alignment wrapText="1"/>
    </xf>
    <xf numFmtId="0" fontId="5" fillId="0" borderId="0" xfId="0" applyFont="1" applyAlignment="1"/>
    <xf numFmtId="0" fontId="27" fillId="0" borderId="1" xfId="0" applyFont="1" applyBorder="1" applyAlignment="1">
      <alignment wrapText="1"/>
    </xf>
    <xf numFmtId="0" fontId="4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6" fillId="0" borderId="0" xfId="0" applyFont="1" applyAlignment="1"/>
    <xf numFmtId="4" fontId="5" fillId="0" borderId="0" xfId="0" applyNumberFormat="1" applyFont="1"/>
    <xf numFmtId="0" fontId="13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1" applyFont="1" applyFill="1" applyBorder="1"/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0" fontId="8" fillId="0" borderId="0" xfId="1" applyFont="1" applyFill="1" applyBorder="1"/>
    <xf numFmtId="0" fontId="5" fillId="0" borderId="1" xfId="0" applyFont="1" applyBorder="1"/>
    <xf numFmtId="0" fontId="5" fillId="0" borderId="0" xfId="2" applyFont="1" applyAlignment="1">
      <alignment horizontal="center" wrapText="1"/>
    </xf>
    <xf numFmtId="0" fontId="8" fillId="0" borderId="12" xfId="2" applyFont="1" applyBorder="1"/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/>
    </xf>
    <xf numFmtId="0" fontId="20" fillId="0" borderId="0" xfId="0" applyFont="1" applyBorder="1"/>
    <xf numFmtId="2" fontId="22" fillId="0" borderId="0" xfId="0" applyNumberFormat="1" applyFont="1" applyBorder="1"/>
    <xf numFmtId="4" fontId="2" fillId="0" borderId="1" xfId="2" applyNumberFormat="1" applyFont="1" applyBorder="1"/>
    <xf numFmtId="0" fontId="2" fillId="0" borderId="1" xfId="2" applyFont="1" applyBorder="1"/>
    <xf numFmtId="0" fontId="14" fillId="0" borderId="0" xfId="2" applyFont="1" applyFill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5" fillId="0" borderId="0" xfId="2" applyFont="1" applyFill="1" applyAlignment="1">
      <alignment wrapText="1"/>
    </xf>
    <xf numFmtId="0" fontId="5" fillId="0" borderId="0" xfId="0" applyFont="1" applyFill="1"/>
    <xf numFmtId="0" fontId="5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5" fontId="5" fillId="0" borderId="1" xfId="3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/>
    <xf numFmtId="4" fontId="5" fillId="0" borderId="1" xfId="0" applyNumberFormat="1" applyFont="1" applyFill="1" applyBorder="1"/>
    <xf numFmtId="4" fontId="0" fillId="0" borderId="1" xfId="0" applyNumberFormat="1" applyBorder="1"/>
    <xf numFmtId="0" fontId="2" fillId="0" borderId="1" xfId="0" applyFont="1" applyBorder="1"/>
    <xf numFmtId="49" fontId="22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2" fontId="19" fillId="0" borderId="1" xfId="0" applyNumberFormat="1" applyFont="1" applyBorder="1" applyAlignment="1" applyProtection="1">
      <alignment horizontal="left" vertical="center" wrapText="1"/>
    </xf>
    <xf numFmtId="2" fontId="19" fillId="0" borderId="1" xfId="0" applyNumberFormat="1" applyFont="1" applyBorder="1"/>
    <xf numFmtId="49" fontId="22" fillId="0" borderId="1" xfId="0" applyNumberFormat="1" applyFont="1" applyBorder="1" applyAlignment="1" applyProtection="1">
      <alignment horizontal="left"/>
    </xf>
    <xf numFmtId="49" fontId="22" fillId="0" borderId="1" xfId="0" applyNumberFormat="1" applyFont="1" applyBorder="1" applyAlignment="1" applyProtection="1">
      <alignment horizontal="center"/>
    </xf>
    <xf numFmtId="0" fontId="35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 wrapText="1"/>
    </xf>
    <xf numFmtId="0" fontId="36" fillId="0" borderId="1" xfId="1" applyFont="1" applyBorder="1" applyAlignment="1">
      <alignment horizontal="center" vertical="center" wrapText="1"/>
    </xf>
    <xf numFmtId="17" fontId="36" fillId="0" borderId="1" xfId="1" applyNumberFormat="1" applyFont="1" applyBorder="1" applyAlignment="1">
      <alignment horizontal="center" vertical="center" wrapText="1"/>
    </xf>
    <xf numFmtId="0" fontId="22" fillId="0" borderId="1" xfId="0" applyFont="1" applyBorder="1"/>
    <xf numFmtId="0" fontId="19" fillId="0" borderId="1" xfId="0" applyFont="1" applyBorder="1"/>
    <xf numFmtId="0" fontId="35" fillId="0" borderId="11" xfId="1" applyFont="1" applyBorder="1" applyAlignment="1">
      <alignment horizontal="center" vertical="center" wrapText="1"/>
    </xf>
    <xf numFmtId="0" fontId="37" fillId="0" borderId="0" xfId="0" applyFont="1"/>
    <xf numFmtId="0" fontId="2" fillId="0" borderId="0" xfId="0" applyFont="1" applyFill="1" applyBorder="1"/>
    <xf numFmtId="0" fontId="4" fillId="0" borderId="0" xfId="0" applyFont="1"/>
    <xf numFmtId="0" fontId="4" fillId="0" borderId="1" xfId="0" applyFont="1" applyBorder="1"/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39" fillId="0" borderId="1" xfId="2" applyNumberFormat="1" applyFont="1" applyBorder="1" applyAlignment="1" applyProtection="1">
      <alignment horizontal="center" vertical="center" wrapText="1"/>
    </xf>
    <xf numFmtId="4" fontId="5" fillId="0" borderId="1" xfId="1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27" xfId="0" applyFont="1" applyBorder="1" applyAlignment="1">
      <alignment wrapText="1"/>
    </xf>
    <xf numFmtId="4" fontId="13" fillId="0" borderId="1" xfId="1" applyNumberFormat="1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0" fontId="4" fillId="0" borderId="10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1" applyFont="1"/>
    <xf numFmtId="0" fontId="2" fillId="2" borderId="0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/>
    <xf numFmtId="4" fontId="2" fillId="2" borderId="1" xfId="1" applyNumberFormat="1" applyFont="1" applyFill="1" applyBorder="1" applyAlignment="1">
      <alignment vertical="center"/>
    </xf>
    <xf numFmtId="4" fontId="2" fillId="2" borderId="6" xfId="1" applyNumberFormat="1" applyFont="1" applyFill="1" applyBorder="1" applyAlignment="1">
      <alignment vertical="center"/>
    </xf>
    <xf numFmtId="0" fontId="11" fillId="2" borderId="7" xfId="1" applyFont="1" applyFill="1" applyBorder="1"/>
    <xf numFmtId="4" fontId="11" fillId="2" borderId="8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/>
    <xf numFmtId="4" fontId="2" fillId="2" borderId="0" xfId="1" applyNumberFormat="1" applyFont="1" applyFill="1"/>
    <xf numFmtId="4" fontId="11" fillId="2" borderId="0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13" fillId="0" borderId="0" xfId="2" applyFont="1" applyBorder="1" applyAlignment="1">
      <alignment horizontal="center" wrapText="1"/>
    </xf>
    <xf numFmtId="0" fontId="19" fillId="2" borderId="0" xfId="0" applyFont="1" applyFill="1"/>
    <xf numFmtId="0" fontId="4" fillId="2" borderId="1" xfId="1" applyFont="1" applyFill="1" applyBorder="1" applyAlignment="1">
      <alignment wrapText="1"/>
    </xf>
    <xf numFmtId="43" fontId="36" fillId="2" borderId="1" xfId="7" applyFont="1" applyFill="1" applyBorder="1"/>
    <xf numFmtId="0" fontId="8" fillId="2" borderId="0" xfId="1" applyFont="1" applyFill="1"/>
    <xf numFmtId="0" fontId="22" fillId="2" borderId="0" xfId="0" applyFont="1" applyFill="1"/>
    <xf numFmtId="0" fontId="31" fillId="0" borderId="0" xfId="2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2" fillId="2" borderId="0" xfId="1" applyFont="1" applyFill="1" applyBorder="1" applyAlignment="1">
      <alignment horizontal="left" vertical="center"/>
    </xf>
    <xf numFmtId="0" fontId="2" fillId="2" borderId="31" xfId="1" applyFont="1" applyFill="1" applyBorder="1"/>
    <xf numFmtId="0" fontId="2" fillId="2" borderId="32" xfId="1" applyFont="1" applyFill="1" applyBorder="1"/>
    <xf numFmtId="0" fontId="2" fillId="2" borderId="32" xfId="1" applyFont="1" applyFill="1" applyBorder="1" applyAlignment="1">
      <alignment vertical="center" wrapText="1"/>
    </xf>
    <xf numFmtId="0" fontId="11" fillId="2" borderId="31" xfId="1" applyFont="1" applyFill="1" applyBorder="1"/>
    <xf numFmtId="0" fontId="2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5" xfId="1" applyFont="1" applyFill="1" applyBorder="1"/>
    <xf numFmtId="0" fontId="2" fillId="2" borderId="36" xfId="1" applyFont="1" applyFill="1" applyBorder="1"/>
    <xf numFmtId="0" fontId="5" fillId="0" borderId="17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2" applyFont="1" applyAlignment="1">
      <alignment wrapText="1"/>
    </xf>
    <xf numFmtId="0" fontId="16" fillId="0" borderId="0" xfId="2" applyFont="1" applyBorder="1"/>
    <xf numFmtId="0" fontId="5" fillId="0" borderId="1" xfId="2" applyFont="1" applyFill="1" applyBorder="1"/>
    <xf numFmtId="0" fontId="5" fillId="0" borderId="6" xfId="2" applyFont="1" applyFill="1" applyBorder="1"/>
    <xf numFmtId="4" fontId="23" fillId="0" borderId="8" xfId="0" applyNumberFormat="1" applyFont="1" applyFill="1" applyBorder="1" applyAlignment="1">
      <alignment horizontal="center" vertical="top" wrapText="1"/>
    </xf>
    <xf numFmtId="0" fontId="5" fillId="0" borderId="8" xfId="2" applyFont="1" applyFill="1" applyBorder="1"/>
    <xf numFmtId="0" fontId="5" fillId="0" borderId="9" xfId="2" applyFont="1" applyFill="1" applyBorder="1"/>
    <xf numFmtId="0" fontId="5" fillId="0" borderId="0" xfId="0" applyFont="1" applyFill="1" applyBorder="1"/>
    <xf numFmtId="0" fontId="13" fillId="0" borderId="31" xfId="2" applyFont="1" applyFill="1" applyBorder="1" applyAlignment="1">
      <alignment horizontal="center" vertical="top"/>
    </xf>
    <xf numFmtId="4" fontId="23" fillId="0" borderId="0" xfId="0" applyNumberFormat="1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1" xfId="2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top"/>
    </xf>
    <xf numFmtId="0" fontId="13" fillId="0" borderId="16" xfId="0" applyFont="1" applyBorder="1" applyAlignment="1">
      <alignment horizontal="center" vertical="center" wrapText="1"/>
    </xf>
    <xf numFmtId="0" fontId="8" fillId="0" borderId="5" xfId="1" applyFont="1" applyFill="1" applyBorder="1"/>
    <xf numFmtId="4" fontId="8" fillId="0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8" fillId="0" borderId="1" xfId="1" applyNumberFormat="1" applyFont="1" applyBorder="1" applyAlignment="1">
      <alignment vertical="center"/>
    </xf>
    <xf numFmtId="4" fontId="18" fillId="0" borderId="6" xfId="1" applyNumberFormat="1" applyFont="1" applyBorder="1" applyAlignment="1">
      <alignment vertical="center"/>
    </xf>
    <xf numFmtId="0" fontId="6" fillId="0" borderId="7" xfId="1" applyFont="1" applyFill="1" applyBorder="1"/>
    <xf numFmtId="4" fontId="6" fillId="0" borderId="8" xfId="1" applyNumberFormat="1" applyFont="1" applyFill="1" applyBorder="1" applyAlignment="1">
      <alignment vertical="center"/>
    </xf>
    <xf numFmtId="0" fontId="8" fillId="5" borderId="5" xfId="1" applyFont="1" applyFill="1" applyBorder="1"/>
    <xf numFmtId="4" fontId="8" fillId="5" borderId="1" xfId="1" applyNumberFormat="1" applyFont="1" applyFill="1" applyBorder="1" applyAlignment="1">
      <alignment vertical="center"/>
    </xf>
    <xf numFmtId="4" fontId="18" fillId="5" borderId="1" xfId="1" applyNumberFormat="1" applyFont="1" applyFill="1" applyBorder="1" applyAlignment="1">
      <alignment vertical="center"/>
    </xf>
    <xf numFmtId="4" fontId="18" fillId="5" borderId="6" xfId="1" applyNumberFormat="1" applyFont="1" applyFill="1" applyBorder="1" applyAlignment="1">
      <alignment vertical="center"/>
    </xf>
    <xf numFmtId="0" fontId="6" fillId="5" borderId="7" xfId="1" applyFont="1" applyFill="1" applyBorder="1"/>
    <xf numFmtId="4" fontId="6" fillId="5" borderId="8" xfId="1" applyNumberFormat="1" applyFont="1" applyFill="1" applyBorder="1" applyAlignment="1">
      <alignment vertical="center"/>
    </xf>
    <xf numFmtId="0" fontId="2" fillId="4" borderId="5" xfId="1" applyFont="1" applyFill="1" applyBorder="1"/>
    <xf numFmtId="4" fontId="2" fillId="4" borderId="1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0" fontId="11" fillId="4" borderId="7" xfId="1" applyFont="1" applyFill="1" applyBorder="1"/>
    <xf numFmtId="4" fontId="11" fillId="4" borderId="8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/>
    <xf numFmtId="0" fontId="5" fillId="7" borderId="0" xfId="0" applyFont="1" applyFill="1"/>
    <xf numFmtId="4" fontId="5" fillId="7" borderId="0" xfId="0" applyNumberFormat="1" applyFont="1" applyFill="1"/>
    <xf numFmtId="0" fontId="13" fillId="7" borderId="0" xfId="0" applyFont="1" applyFill="1" applyBorder="1" applyAlignment="1">
      <alignment horizontal="center"/>
    </xf>
    <xf numFmtId="4" fontId="13" fillId="7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43" fillId="7" borderId="0" xfId="0" applyFont="1" applyFill="1" applyAlignment="1">
      <alignment horizontal="right"/>
    </xf>
    <xf numFmtId="4" fontId="0" fillId="7" borderId="0" xfId="0" applyNumberFormat="1" applyFill="1"/>
    <xf numFmtId="4" fontId="5" fillId="0" borderId="1" xfId="2" applyNumberFormat="1" applyFont="1" applyBorder="1"/>
    <xf numFmtId="4" fontId="44" fillId="0" borderId="1" xfId="2" applyNumberFormat="1" applyFont="1" applyFill="1" applyBorder="1"/>
    <xf numFmtId="4" fontId="36" fillId="0" borderId="1" xfId="2" applyNumberFormat="1" applyFont="1" applyFill="1" applyBorder="1"/>
    <xf numFmtId="4" fontId="36" fillId="0" borderId="1" xfId="2" applyNumberFormat="1" applyFont="1" applyBorder="1"/>
    <xf numFmtId="0" fontId="44" fillId="3" borderId="0" xfId="0" applyFont="1" applyFill="1"/>
    <xf numFmtId="4" fontId="44" fillId="3" borderId="0" xfId="0" applyNumberFormat="1" applyFont="1" applyFill="1"/>
    <xf numFmtId="0" fontId="44" fillId="6" borderId="0" xfId="0" applyFont="1" applyFill="1"/>
    <xf numFmtId="4" fontId="44" fillId="6" borderId="0" xfId="0" applyNumberFormat="1" applyFont="1" applyFill="1"/>
    <xf numFmtId="0" fontId="5" fillId="0" borderId="1" xfId="2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5" fontId="5" fillId="0" borderId="1" xfId="3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/>
    </xf>
    <xf numFmtId="165" fontId="5" fillId="0" borderId="1" xfId="3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5" fillId="0" borderId="1" xfId="3" applyFont="1" applyFill="1" applyBorder="1"/>
    <xf numFmtId="0" fontId="16" fillId="0" borderId="0" xfId="2" applyFont="1" applyFill="1"/>
    <xf numFmtId="4" fontId="5" fillId="0" borderId="1" xfId="2" applyNumberFormat="1" applyFont="1" applyFill="1" applyBorder="1"/>
    <xf numFmtId="165" fontId="5" fillId="0" borderId="1" xfId="3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165" fontId="2" fillId="0" borderId="1" xfId="3" applyFont="1" applyBorder="1" applyAlignment="1">
      <alignment vertical="top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6" borderId="0" xfId="0" applyFont="1" applyFill="1" applyAlignment="1">
      <alignment horizontal="right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right" wrapText="1"/>
    </xf>
    <xf numFmtId="0" fontId="5" fillId="0" borderId="1" xfId="2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4" fontId="19" fillId="0" borderId="1" xfId="0" applyNumberFormat="1" applyFont="1" applyBorder="1" applyAlignment="1" applyProtection="1">
      <alignment horizontal="center" vertical="center" wrapText="1"/>
    </xf>
    <xf numFmtId="4" fontId="19" fillId="0" borderId="1" xfId="0" applyNumberFormat="1" applyFont="1" applyBorder="1" applyAlignment="1" applyProtection="1">
      <alignment horizontal="left" vertical="center" wrapText="1"/>
    </xf>
    <xf numFmtId="4" fontId="22" fillId="0" borderId="1" xfId="0" applyNumberFormat="1" applyFont="1" applyBorder="1" applyAlignment="1" applyProtection="1">
      <alignment horizontal="center"/>
    </xf>
    <xf numFmtId="4" fontId="22" fillId="0" borderId="1" xfId="0" applyNumberFormat="1" applyFont="1" applyBorder="1" applyAlignment="1" applyProtection="1">
      <alignment horizontal="left"/>
    </xf>
    <xf numFmtId="0" fontId="8" fillId="0" borderId="1" xfId="2" applyFont="1" applyFill="1" applyBorder="1"/>
    <xf numFmtId="0" fontId="8" fillId="0" borderId="12" xfId="2" applyFont="1" applyFill="1" applyBorder="1"/>
    <xf numFmtId="4" fontId="8" fillId="0" borderId="1" xfId="2" applyNumberFormat="1" applyFont="1" applyFill="1" applyBorder="1"/>
    <xf numFmtId="4" fontId="2" fillId="0" borderId="1" xfId="2" applyNumberFormat="1" applyFont="1" applyFill="1" applyBorder="1"/>
    <xf numFmtId="0" fontId="2" fillId="0" borderId="1" xfId="2" applyFont="1" applyFill="1" applyBorder="1"/>
    <xf numFmtId="0" fontId="2" fillId="0" borderId="0" xfId="2" applyFont="1" applyFill="1"/>
    <xf numFmtId="4" fontId="2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5" fillId="0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4" fontId="5" fillId="2" borderId="1" xfId="2" applyNumberFormat="1" applyFont="1" applyFill="1" applyBorder="1" applyAlignment="1">
      <alignment horizontal="center"/>
    </xf>
    <xf numFmtId="165" fontId="5" fillId="2" borderId="1" xfId="3" applyFont="1" applyFill="1" applyBorder="1" applyAlignment="1">
      <alignment wrapText="1"/>
    </xf>
    <xf numFmtId="0" fontId="5" fillId="2" borderId="1" xfId="2" applyFont="1" applyFill="1" applyBorder="1" applyAlignment="1">
      <alignment vertical="center" wrapText="1"/>
    </xf>
    <xf numFmtId="165" fontId="5" fillId="2" borderId="1" xfId="3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3" fillId="6" borderId="0" xfId="0" applyFont="1" applyFill="1" applyAlignment="1"/>
    <xf numFmtId="4" fontId="0" fillId="6" borderId="0" xfId="0" applyNumberFormat="1" applyFill="1"/>
    <xf numFmtId="4" fontId="18" fillId="0" borderId="0" xfId="2" applyNumberFormat="1" applyFont="1"/>
    <xf numFmtId="43" fontId="5" fillId="0" borderId="1" xfId="2" applyNumberFormat="1" applyFont="1" applyFill="1" applyBorder="1"/>
    <xf numFmtId="0" fontId="36" fillId="0" borderId="1" xfId="1" applyFont="1" applyBorder="1" applyAlignment="1">
      <alignment horizontal="center" vertical="center" wrapText="1"/>
    </xf>
    <xf numFmtId="0" fontId="19" fillId="6" borderId="0" xfId="0" applyFont="1" applyFill="1" applyAlignment="1">
      <alignment horizontal="right"/>
    </xf>
    <xf numFmtId="4" fontId="19" fillId="6" borderId="0" xfId="0" applyNumberFormat="1" applyFont="1" applyFill="1"/>
    <xf numFmtId="0" fontId="36" fillId="0" borderId="1" xfId="1" applyFont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166" fontId="5" fillId="8" borderId="1" xfId="2" applyNumberFormat="1" applyFont="1" applyFill="1" applyBorder="1" applyAlignment="1">
      <alignment horizontal="center" vertical="center"/>
    </xf>
    <xf numFmtId="3" fontId="5" fillId="8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4" fontId="45" fillId="8" borderId="17" xfId="0" applyNumberFormat="1" applyFont="1" applyFill="1" applyBorder="1" applyAlignment="1">
      <alignment horizontal="center" vertical="center"/>
    </xf>
    <xf numFmtId="4" fontId="2" fillId="8" borderId="1" xfId="2" applyNumberFormat="1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6" fillId="5" borderId="15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/>
    </xf>
    <xf numFmtId="0" fontId="11" fillId="2" borderId="10" xfId="1" applyFont="1" applyFill="1" applyBorder="1" applyAlignment="1">
      <alignment horizontal="left"/>
    </xf>
    <xf numFmtId="0" fontId="11" fillId="2" borderId="11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33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4" fillId="2" borderId="28" xfId="1" applyFont="1" applyFill="1" applyBorder="1" applyAlignment="1">
      <alignment horizontal="center"/>
    </xf>
    <xf numFmtId="0" fontId="24" fillId="2" borderId="29" xfId="1" applyFont="1" applyFill="1" applyBorder="1" applyAlignment="1">
      <alignment horizontal="center"/>
    </xf>
    <xf numFmtId="0" fontId="24" fillId="2" borderId="3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4" fillId="2" borderId="0" xfId="1" applyFont="1" applyFill="1" applyAlignment="1">
      <alignment horizontal="center"/>
    </xf>
    <xf numFmtId="0" fontId="2" fillId="2" borderId="32" xfId="1" applyFont="1" applyFill="1" applyBorder="1" applyAlignment="1">
      <alignment horizont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left"/>
    </xf>
    <xf numFmtId="0" fontId="6" fillId="0" borderId="0" xfId="2" applyFont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31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22" xfId="2" applyFont="1" applyBorder="1" applyAlignment="1">
      <alignment horizontal="center" wrapText="1"/>
    </xf>
    <xf numFmtId="0" fontId="2" fillId="0" borderId="23" xfId="2" applyFont="1" applyBorder="1" applyAlignment="1">
      <alignment horizontal="center" wrapText="1"/>
    </xf>
    <xf numFmtId="0" fontId="2" fillId="0" borderId="24" xfId="2" applyFont="1" applyBorder="1" applyAlignment="1">
      <alignment horizontal="center" wrapText="1"/>
    </xf>
    <xf numFmtId="0" fontId="2" fillId="0" borderId="25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26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23" fillId="0" borderId="0" xfId="2" applyFont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37" fillId="0" borderId="0" xfId="2" applyFont="1" applyAlignment="1">
      <alignment horizont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3" fillId="0" borderId="1" xfId="2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5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1" xfId="0" applyFont="1" applyBorder="1" applyAlignment="1">
      <alignment wrapText="1"/>
    </xf>
    <xf numFmtId="0" fontId="29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1" xfId="2" applyFont="1" applyBorder="1" applyAlignment="1">
      <alignment horizontal="center" vertical="center"/>
    </xf>
    <xf numFmtId="0" fontId="5" fillId="0" borderId="0" xfId="0" applyFont="1" applyAlignment="1"/>
    <xf numFmtId="0" fontId="16" fillId="0" borderId="0" xfId="0" applyFont="1" applyAlignment="1"/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3" fillId="0" borderId="10" xfId="2" applyFont="1" applyBorder="1" applyAlignment="1">
      <alignment horizontal="left" wrapText="1"/>
    </xf>
    <xf numFmtId="0" fontId="23" fillId="0" borderId="11" xfId="2" applyFont="1" applyBorder="1" applyAlignment="1">
      <alignment horizontal="left" wrapText="1"/>
    </xf>
    <xf numFmtId="0" fontId="23" fillId="0" borderId="12" xfId="2" applyFont="1" applyBorder="1" applyAlignment="1">
      <alignment horizontal="left" wrapText="1"/>
    </xf>
    <xf numFmtId="0" fontId="11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10" xfId="2" applyFont="1" applyBorder="1" applyAlignment="1">
      <alignment horizontal="left" wrapText="1"/>
    </xf>
    <xf numFmtId="0" fontId="6" fillId="0" borderId="11" xfId="2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13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center" wrapText="1"/>
    </xf>
    <xf numFmtId="0" fontId="13" fillId="0" borderId="0" xfId="2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13" fillId="0" borderId="38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 vertical="top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top"/>
    </xf>
    <xf numFmtId="0" fontId="13" fillId="0" borderId="8" xfId="2" applyFont="1" applyFill="1" applyBorder="1" applyAlignment="1">
      <alignment horizontal="center" vertical="top"/>
    </xf>
    <xf numFmtId="0" fontId="13" fillId="0" borderId="10" xfId="2" applyFont="1" applyFill="1" applyBorder="1" applyAlignment="1">
      <alignment horizontal="center" vertical="top"/>
    </xf>
    <xf numFmtId="0" fontId="2" fillId="0" borderId="1" xfId="2" applyFont="1" applyBorder="1" applyAlignment="1">
      <alignment horizontal="center" wrapText="1"/>
    </xf>
    <xf numFmtId="0" fontId="13" fillId="0" borderId="22" xfId="2" applyFont="1" applyFill="1" applyBorder="1" applyAlignment="1">
      <alignment horizontal="center" vertical="top"/>
    </xf>
    <xf numFmtId="0" fontId="13" fillId="0" borderId="39" xfId="2" applyFont="1" applyFill="1" applyBorder="1" applyAlignment="1">
      <alignment horizontal="center" vertical="top"/>
    </xf>
    <xf numFmtId="0" fontId="13" fillId="0" borderId="18" xfId="2" applyFont="1" applyFill="1" applyBorder="1" applyAlignment="1">
      <alignment horizontal="center" vertical="top"/>
    </xf>
    <xf numFmtId="0" fontId="13" fillId="0" borderId="0" xfId="2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49" fontId="22" fillId="0" borderId="10" xfId="0" applyNumberFormat="1" applyFont="1" applyBorder="1" applyAlignment="1" applyProtection="1">
      <alignment horizontal="center" vertical="center" wrapText="1"/>
    </xf>
    <xf numFmtId="49" fontId="22" fillId="0" borderId="12" xfId="0" applyNumberFormat="1" applyFont="1" applyBorder="1" applyAlignment="1" applyProtection="1">
      <alignment horizontal="center" vertical="center" wrapText="1"/>
    </xf>
    <xf numFmtId="49" fontId="22" fillId="0" borderId="16" xfId="0" applyNumberFormat="1" applyFont="1" applyBorder="1" applyAlignment="1" applyProtection="1">
      <alignment horizontal="center" vertical="center" wrapText="1"/>
    </xf>
    <xf numFmtId="49" fontId="22" fillId="0" borderId="17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6" fillId="0" borderId="1" xfId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wrapText="1"/>
    </xf>
    <xf numFmtId="0" fontId="35" fillId="0" borderId="1" xfId="1" applyFont="1" applyBorder="1" applyAlignment="1">
      <alignment horizontal="center" vertical="center" wrapText="1"/>
    </xf>
    <xf numFmtId="0" fontId="23" fillId="0" borderId="10" xfId="0" applyFont="1" applyBorder="1" applyAlignment="1"/>
    <xf numFmtId="0" fontId="38" fillId="0" borderId="11" xfId="0" applyFont="1" applyBorder="1" applyAlignment="1"/>
    <xf numFmtId="0" fontId="38" fillId="0" borderId="12" xfId="0" applyFont="1" applyBorder="1" applyAlignment="1"/>
    <xf numFmtId="0" fontId="40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8">
    <cellStyle name="Денежный 2" xfId="6"/>
    <cellStyle name="Обычный" xfId="0" builtinId="0"/>
    <cellStyle name="Обычный 2" xfId="1"/>
    <cellStyle name="Обычный 3" xfId="2"/>
    <cellStyle name="Обычный 4" xfId="4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Light16"/>
  <colors>
    <mruColors>
      <color rgb="FFFFD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6"/>
  <sheetViews>
    <sheetView topLeftCell="J10" zoomScale="90" zoomScaleNormal="90" zoomScaleSheetLayoutView="90" workbookViewId="0">
      <selection activeCell="O3" sqref="N3:O3"/>
    </sheetView>
  </sheetViews>
  <sheetFormatPr defaultColWidth="9.140625" defaultRowHeight="15" x14ac:dyDescent="0.2"/>
  <cols>
    <col min="1" max="1" width="9.140625" style="98"/>
    <col min="2" max="2" width="48.140625" style="88" customWidth="1"/>
    <col min="3" max="5" width="9.140625" style="88"/>
    <col min="6" max="6" width="16.5703125" style="98" customWidth="1"/>
    <col min="7" max="7" width="18.28515625" style="98" customWidth="1"/>
    <col min="8" max="8" width="21.42578125" style="98" customWidth="1"/>
    <col min="9" max="9" width="16.42578125" style="98" customWidth="1"/>
    <col min="10" max="10" width="18.5703125" style="98" customWidth="1"/>
    <col min="11" max="11" width="20.5703125" style="98" customWidth="1"/>
    <col min="12" max="12" width="19.5703125" style="98" customWidth="1"/>
    <col min="13" max="13" width="17.85546875" style="98" customWidth="1"/>
    <col min="14" max="14" width="18.140625" style="98" customWidth="1"/>
    <col min="15" max="15" width="17.7109375" style="98" customWidth="1"/>
    <col min="16" max="16" width="14.5703125" style="98" customWidth="1"/>
    <col min="17" max="17" width="21.7109375" style="98" customWidth="1"/>
    <col min="18" max="18" width="14.28515625" style="98" customWidth="1"/>
    <col min="19" max="21" width="10.5703125" style="98" hidden="1" customWidth="1"/>
    <col min="22" max="22" width="11.7109375" style="98" hidden="1" customWidth="1"/>
    <col min="23" max="26" width="10.5703125" style="98" hidden="1" customWidth="1"/>
    <col min="27" max="27" width="11.5703125" style="98" hidden="1" customWidth="1"/>
    <col min="28" max="31" width="10.5703125" style="98" hidden="1" customWidth="1"/>
    <col min="32" max="32" width="11.5703125" style="98" hidden="1" customWidth="1"/>
    <col min="33" max="33" width="10.5703125" style="98" hidden="1" customWidth="1"/>
    <col min="34" max="34" width="15.42578125" style="98" hidden="1" customWidth="1"/>
    <col min="35" max="35" width="14.85546875" style="98" hidden="1" customWidth="1"/>
    <col min="36" max="36" width="10.5703125" style="98" hidden="1" customWidth="1"/>
    <col min="37" max="37" width="14.7109375" style="98" hidden="1" customWidth="1"/>
    <col min="38" max="38" width="14.85546875" style="98" hidden="1" customWidth="1"/>
    <col min="39" max="39" width="16.5703125" style="98" customWidth="1"/>
    <col min="40" max="40" width="15.42578125" style="98" customWidth="1"/>
    <col min="41" max="41" width="15.140625" style="98" customWidth="1"/>
    <col min="42" max="42" width="16" style="98" customWidth="1"/>
    <col min="43" max="43" width="17" style="98" customWidth="1"/>
    <col min="44" max="44" width="19.5703125" style="98" customWidth="1"/>
    <col min="45" max="45" width="18" style="98" customWidth="1"/>
    <col min="46" max="46" width="21.28515625" style="98" customWidth="1"/>
    <col min="47" max="47" width="17.7109375" style="98" customWidth="1"/>
    <col min="48" max="48" width="19.140625" style="98" customWidth="1"/>
    <col min="49" max="16384" width="9.140625" style="98"/>
  </cols>
  <sheetData>
    <row r="1" spans="1:48" s="88" customFormat="1" ht="14.25" x14ac:dyDescent="0.2">
      <c r="AL1" s="88" t="s">
        <v>105</v>
      </c>
    </row>
    <row r="2" spans="1:48" s="88" customFormat="1" ht="14.25" x14ac:dyDescent="0.2">
      <c r="B2" s="388" t="s">
        <v>38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</row>
    <row r="3" spans="1:48" s="88" customFormat="1" ht="14.25" x14ac:dyDescent="0.2">
      <c r="B3" s="203"/>
      <c r="C3" s="203"/>
      <c r="D3" s="203"/>
      <c r="E3" s="203"/>
      <c r="F3" s="243"/>
      <c r="G3" s="243"/>
      <c r="H3" s="203"/>
      <c r="I3" s="203"/>
      <c r="J3" s="243"/>
      <c r="K3" s="243"/>
      <c r="L3" s="203"/>
      <c r="M3" s="203"/>
      <c r="N3" s="243"/>
      <c r="O3" s="24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48" s="88" customFormat="1" ht="14.25" x14ac:dyDescent="0.2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54"/>
      <c r="AR4" s="354"/>
    </row>
    <row r="5" spans="1:48" s="88" customFormat="1" x14ac:dyDescent="0.2">
      <c r="B5" s="391" t="s">
        <v>336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</row>
    <row r="6" spans="1:48" s="88" customFormat="1" ht="21.75" customHeight="1" x14ac:dyDescent="0.2">
      <c r="B6" s="386" t="s">
        <v>22</v>
      </c>
      <c r="C6" s="381" t="s">
        <v>106</v>
      </c>
      <c r="D6" s="381" t="s">
        <v>217</v>
      </c>
      <c r="E6" s="381" t="s">
        <v>294</v>
      </c>
      <c r="F6" s="393" t="s">
        <v>339</v>
      </c>
      <c r="G6" s="393"/>
      <c r="H6" s="393"/>
      <c r="I6" s="393"/>
      <c r="J6" s="393" t="s">
        <v>338</v>
      </c>
      <c r="K6" s="393"/>
      <c r="L6" s="393"/>
      <c r="M6" s="393"/>
      <c r="N6" s="393" t="s">
        <v>337</v>
      </c>
      <c r="O6" s="393"/>
      <c r="P6" s="393"/>
      <c r="Q6" s="393"/>
      <c r="R6" s="393"/>
      <c r="S6" s="392" t="s">
        <v>219</v>
      </c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3" t="s">
        <v>220</v>
      </c>
      <c r="AI6" s="393"/>
      <c r="AJ6" s="393"/>
      <c r="AK6" s="393"/>
      <c r="AL6" s="393"/>
      <c r="AM6" s="393" t="s">
        <v>304</v>
      </c>
      <c r="AN6" s="393"/>
      <c r="AO6" s="393"/>
      <c r="AP6" s="393"/>
      <c r="AQ6" s="393"/>
      <c r="AR6" s="393" t="s">
        <v>305</v>
      </c>
      <c r="AS6" s="393"/>
      <c r="AT6" s="393"/>
      <c r="AU6" s="393"/>
      <c r="AV6" s="393"/>
    </row>
    <row r="7" spans="1:48" s="88" customFormat="1" ht="43.5" customHeight="1" x14ac:dyDescent="0.2">
      <c r="B7" s="394"/>
      <c r="C7" s="382"/>
      <c r="D7" s="382"/>
      <c r="E7" s="382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2" t="s">
        <v>138</v>
      </c>
      <c r="T7" s="392"/>
      <c r="U7" s="392"/>
      <c r="V7" s="392"/>
      <c r="W7" s="392"/>
      <c r="X7" s="392" t="s">
        <v>156</v>
      </c>
      <c r="Y7" s="392"/>
      <c r="Z7" s="392"/>
      <c r="AA7" s="392"/>
      <c r="AB7" s="392"/>
      <c r="AC7" s="392" t="s">
        <v>157</v>
      </c>
      <c r="AD7" s="392"/>
      <c r="AE7" s="392"/>
      <c r="AF7" s="392"/>
      <c r="AG7" s="392"/>
      <c r="AH7" s="393"/>
      <c r="AI7" s="393"/>
      <c r="AJ7" s="393"/>
      <c r="AK7" s="393"/>
      <c r="AL7" s="393"/>
      <c r="AM7" s="393"/>
      <c r="AN7" s="393"/>
      <c r="AO7" s="393"/>
      <c r="AP7" s="393"/>
      <c r="AQ7" s="393"/>
      <c r="AR7" s="393"/>
      <c r="AS7" s="393"/>
      <c r="AT7" s="393"/>
      <c r="AU7" s="393"/>
      <c r="AV7" s="393"/>
    </row>
    <row r="8" spans="1:48" s="88" customFormat="1" ht="14.25" x14ac:dyDescent="0.2">
      <c r="B8" s="394"/>
      <c r="C8" s="382"/>
      <c r="D8" s="382"/>
      <c r="E8" s="382"/>
      <c r="F8" s="386" t="s">
        <v>23</v>
      </c>
      <c r="G8" s="230" t="s">
        <v>327</v>
      </c>
      <c r="H8" s="386" t="s">
        <v>171</v>
      </c>
      <c r="I8" s="386" t="s">
        <v>0</v>
      </c>
      <c r="J8" s="386" t="s">
        <v>23</v>
      </c>
      <c r="K8" s="230" t="s">
        <v>327</v>
      </c>
      <c r="L8" s="386" t="s">
        <v>171</v>
      </c>
      <c r="M8" s="386" t="s">
        <v>0</v>
      </c>
      <c r="N8" s="386" t="s">
        <v>23</v>
      </c>
      <c r="O8" s="384" t="s">
        <v>327</v>
      </c>
      <c r="P8" s="385"/>
      <c r="Q8" s="386" t="s">
        <v>171</v>
      </c>
      <c r="R8" s="386" t="s">
        <v>0</v>
      </c>
      <c r="S8" s="386" t="s">
        <v>23</v>
      </c>
      <c r="T8" s="384" t="s">
        <v>327</v>
      </c>
      <c r="U8" s="385"/>
      <c r="V8" s="386" t="s">
        <v>171</v>
      </c>
      <c r="W8" s="386" t="s">
        <v>0</v>
      </c>
      <c r="X8" s="386" t="s">
        <v>23</v>
      </c>
      <c r="Y8" s="384" t="s">
        <v>327</v>
      </c>
      <c r="Z8" s="385"/>
      <c r="AA8" s="386" t="s">
        <v>171</v>
      </c>
      <c r="AB8" s="386" t="s">
        <v>0</v>
      </c>
      <c r="AC8" s="386" t="s">
        <v>23</v>
      </c>
      <c r="AD8" s="384" t="s">
        <v>327</v>
      </c>
      <c r="AE8" s="385"/>
      <c r="AF8" s="386" t="s">
        <v>171</v>
      </c>
      <c r="AG8" s="386" t="s">
        <v>0</v>
      </c>
      <c r="AH8" s="386" t="s">
        <v>23</v>
      </c>
      <c r="AI8" s="384" t="s">
        <v>327</v>
      </c>
      <c r="AJ8" s="385"/>
      <c r="AK8" s="386" t="s">
        <v>171</v>
      </c>
      <c r="AL8" s="386" t="s">
        <v>0</v>
      </c>
      <c r="AM8" s="395" t="s">
        <v>23</v>
      </c>
      <c r="AN8" s="393" t="s">
        <v>327</v>
      </c>
      <c r="AO8" s="393"/>
      <c r="AP8" s="393" t="s">
        <v>171</v>
      </c>
      <c r="AQ8" s="393" t="s">
        <v>0</v>
      </c>
      <c r="AR8" s="393" t="s">
        <v>23</v>
      </c>
      <c r="AS8" s="393" t="s">
        <v>327</v>
      </c>
      <c r="AT8" s="393"/>
      <c r="AU8" s="393" t="s">
        <v>171</v>
      </c>
      <c r="AV8" s="393" t="s">
        <v>0</v>
      </c>
    </row>
    <row r="9" spans="1:48" s="88" customFormat="1" ht="42.75" x14ac:dyDescent="0.2">
      <c r="B9" s="387"/>
      <c r="C9" s="383"/>
      <c r="D9" s="383"/>
      <c r="E9" s="383"/>
      <c r="F9" s="387"/>
      <c r="G9" s="229" t="s">
        <v>295</v>
      </c>
      <c r="H9" s="387"/>
      <c r="I9" s="387"/>
      <c r="J9" s="387"/>
      <c r="K9" s="229" t="s">
        <v>295</v>
      </c>
      <c r="L9" s="387"/>
      <c r="M9" s="387"/>
      <c r="N9" s="387"/>
      <c r="O9" s="204" t="s">
        <v>3</v>
      </c>
      <c r="P9" s="205" t="s">
        <v>295</v>
      </c>
      <c r="Q9" s="387"/>
      <c r="R9" s="387"/>
      <c r="S9" s="387"/>
      <c r="T9" s="204" t="s">
        <v>3</v>
      </c>
      <c r="U9" s="205" t="s">
        <v>295</v>
      </c>
      <c r="V9" s="387"/>
      <c r="W9" s="387"/>
      <c r="X9" s="387"/>
      <c r="Y9" s="204" t="s">
        <v>3</v>
      </c>
      <c r="Z9" s="205" t="s">
        <v>295</v>
      </c>
      <c r="AA9" s="387"/>
      <c r="AB9" s="387"/>
      <c r="AC9" s="387"/>
      <c r="AD9" s="204" t="s">
        <v>3</v>
      </c>
      <c r="AE9" s="205" t="s">
        <v>295</v>
      </c>
      <c r="AF9" s="387"/>
      <c r="AG9" s="387"/>
      <c r="AH9" s="387"/>
      <c r="AI9" s="204" t="s">
        <v>3</v>
      </c>
      <c r="AJ9" s="205" t="s">
        <v>295</v>
      </c>
      <c r="AK9" s="387"/>
      <c r="AL9" s="387"/>
      <c r="AM9" s="396"/>
      <c r="AN9" s="205" t="s">
        <v>3</v>
      </c>
      <c r="AO9" s="205" t="s">
        <v>303</v>
      </c>
      <c r="AP9" s="393"/>
      <c r="AQ9" s="393"/>
      <c r="AR9" s="393"/>
      <c r="AS9" s="205" t="s">
        <v>3</v>
      </c>
      <c r="AT9" s="205" t="s">
        <v>303</v>
      </c>
      <c r="AU9" s="393"/>
      <c r="AV9" s="393"/>
    </row>
    <row r="10" spans="1:48" x14ac:dyDescent="0.2">
      <c r="B10" s="97" t="s">
        <v>24</v>
      </c>
      <c r="C10" s="231"/>
      <c r="D10" s="231"/>
      <c r="E10" s="231"/>
      <c r="F10" s="33">
        <v>280833.24</v>
      </c>
      <c r="G10" s="33">
        <v>11183699.390000001</v>
      </c>
      <c r="H10" s="33"/>
      <c r="I10" s="33">
        <f>F10+G10+H10</f>
        <v>11464532.630000001</v>
      </c>
      <c r="J10" s="33">
        <v>559131.07999999996</v>
      </c>
      <c r="K10" s="33">
        <v>11555557.84</v>
      </c>
      <c r="L10" s="33">
        <v>8706256.7899999991</v>
      </c>
      <c r="M10" s="33">
        <f>J10+K10+L10</f>
        <v>20820945.710000001</v>
      </c>
      <c r="N10" s="33"/>
      <c r="O10" s="33"/>
      <c r="P10" s="33"/>
      <c r="Q10" s="33"/>
      <c r="R10" s="33">
        <f>N10+O10+Q10</f>
        <v>0</v>
      </c>
      <c r="S10" s="33"/>
      <c r="T10" s="33"/>
      <c r="U10" s="33"/>
      <c r="V10" s="33"/>
      <c r="W10" s="33">
        <f>S10+T10+V10</f>
        <v>0</v>
      </c>
      <c r="X10" s="33"/>
      <c r="Y10" s="33"/>
      <c r="Z10" s="33"/>
      <c r="AA10" s="33"/>
      <c r="AB10" s="33">
        <f>X10+Y10+AA10</f>
        <v>0</v>
      </c>
      <c r="AC10" s="33"/>
      <c r="AD10" s="33"/>
      <c r="AE10" s="33"/>
      <c r="AF10" s="33"/>
      <c r="AG10" s="33">
        <f>AC10+AD10+AF10</f>
        <v>0</v>
      </c>
      <c r="AH10" s="33">
        <f>N10+S10+X10+AC10</f>
        <v>0</v>
      </c>
      <c r="AI10" s="33">
        <f>O10+T10+Y10+AD10</f>
        <v>0</v>
      </c>
      <c r="AJ10" s="33"/>
      <c r="AK10" s="33">
        <f>Q10+V10+AA10+AF10</f>
        <v>0</v>
      </c>
      <c r="AL10" s="33">
        <f>R10+W10+AB10+AG10</f>
        <v>0</v>
      </c>
      <c r="AM10" s="94"/>
      <c r="AN10" s="96"/>
      <c r="AO10" s="96"/>
      <c r="AP10" s="96"/>
      <c r="AQ10" s="96"/>
      <c r="AR10" s="96"/>
      <c r="AS10" s="96"/>
      <c r="AT10" s="96"/>
      <c r="AU10" s="96"/>
      <c r="AV10" s="96"/>
    </row>
    <row r="11" spans="1:48" s="237" customFormat="1" x14ac:dyDescent="0.2">
      <c r="A11" s="98"/>
      <c r="B11" s="233" t="s">
        <v>25</v>
      </c>
      <c r="C11" s="234"/>
      <c r="D11" s="234"/>
      <c r="E11" s="234"/>
      <c r="F11" s="235">
        <v>64292260.390000001</v>
      </c>
      <c r="G11" s="235">
        <v>77653606.510000005</v>
      </c>
      <c r="H11" s="235">
        <v>20933988.25</v>
      </c>
      <c r="I11" s="236">
        <f>F11+G11+H11</f>
        <v>162879855.15000001</v>
      </c>
      <c r="J11" s="235">
        <v>69579706.950000003</v>
      </c>
      <c r="K11" s="235">
        <v>47311290.689999998</v>
      </c>
      <c r="L11" s="235">
        <v>12416906.960000001</v>
      </c>
      <c r="M11" s="236">
        <f>J11+K11+L11</f>
        <v>129307904.59999999</v>
      </c>
      <c r="N11" s="236">
        <v>72552915.040000007</v>
      </c>
      <c r="O11" s="236">
        <f>'Таблица 21'!H15</f>
        <v>48120000</v>
      </c>
      <c r="P11" s="236"/>
      <c r="Q11" s="236">
        <v>2861050.73</v>
      </c>
      <c r="R11" s="236">
        <f t="shared" ref="R11:R58" si="0">N11+O11+Q11</f>
        <v>123533965.77000001</v>
      </c>
      <c r="S11" s="236"/>
      <c r="T11" s="236"/>
      <c r="U11" s="236"/>
      <c r="V11" s="236"/>
      <c r="W11" s="236">
        <f t="shared" ref="W11:W58" si="1">S11+T11+V11</f>
        <v>0</v>
      </c>
      <c r="X11" s="236"/>
      <c r="Y11" s="236"/>
      <c r="Z11" s="236"/>
      <c r="AA11" s="236"/>
      <c r="AB11" s="236">
        <f t="shared" ref="AB11:AB58" si="2">X11+Y11+AA11</f>
        <v>0</v>
      </c>
      <c r="AC11" s="236"/>
      <c r="AD11" s="236"/>
      <c r="AE11" s="236"/>
      <c r="AF11" s="236"/>
      <c r="AG11" s="236">
        <f t="shared" ref="AG11:AG58" si="3">AC11+AD11+AF11</f>
        <v>0</v>
      </c>
      <c r="AH11" s="236">
        <f t="shared" ref="AH11:AH58" si="4">N11+S11+X11+AC11</f>
        <v>72552915.040000007</v>
      </c>
      <c r="AI11" s="236">
        <f t="shared" ref="AI11:AI58" si="5">O11+T11+Y11+AD11</f>
        <v>48120000</v>
      </c>
      <c r="AJ11" s="236"/>
      <c r="AK11" s="236">
        <f t="shared" ref="AK11:AK58" si="6">Q11+V11+AA11+AF11</f>
        <v>2861050.73</v>
      </c>
      <c r="AL11" s="236">
        <f t="shared" ref="AL11:AL58" si="7">R11+W11+AB11+AG11</f>
        <v>123533965.77000001</v>
      </c>
      <c r="AM11" s="352">
        <v>73700378.209999993</v>
      </c>
      <c r="AN11" s="352">
        <v>48120000</v>
      </c>
      <c r="AO11" s="352"/>
      <c r="AP11" s="352">
        <v>81544118.840000004</v>
      </c>
      <c r="AQ11" s="352"/>
      <c r="AR11" s="352">
        <v>75593202.010000005</v>
      </c>
      <c r="AS11" s="352">
        <v>48120000</v>
      </c>
      <c r="AT11" s="352"/>
      <c r="AU11" s="352">
        <v>84946208.840000004</v>
      </c>
      <c r="AV11" s="352"/>
    </row>
    <row r="12" spans="1:48" s="242" customFormat="1" x14ac:dyDescent="0.2">
      <c r="A12" s="98"/>
      <c r="B12" s="238" t="s">
        <v>26</v>
      </c>
      <c r="C12" s="239"/>
      <c r="D12" s="239"/>
      <c r="E12" s="239"/>
      <c r="F12" s="240">
        <f>SUM(F13:F58)</f>
        <v>64429093.629999995</v>
      </c>
      <c r="G12" s="240">
        <f>SUM(G13:G58)</f>
        <v>88821168.400000006</v>
      </c>
      <c r="H12" s="240">
        <f>SUM(H13:H55)</f>
        <v>20933988.25</v>
      </c>
      <c r="I12" s="241">
        <f>F12+G12+H12</f>
        <v>174184250.28</v>
      </c>
      <c r="J12" s="240">
        <f>SUM(J13:J58)</f>
        <v>70138838.030000001</v>
      </c>
      <c r="K12" s="240">
        <f>SUM(K13:K55)</f>
        <v>58866848.530000001</v>
      </c>
      <c r="L12" s="240">
        <f>SUM(L13:L57)</f>
        <v>12416906.969999999</v>
      </c>
      <c r="M12" s="241">
        <f>J12+K12+L12</f>
        <v>141422593.53</v>
      </c>
      <c r="N12" s="241">
        <f>SUM(N13:N58)</f>
        <v>72400081.880220011</v>
      </c>
      <c r="O12" s="241">
        <f t="shared" ref="O12:P12" si="8">SUM(O13:O58)</f>
        <v>48122832.079740003</v>
      </c>
      <c r="P12" s="241">
        <f t="shared" si="8"/>
        <v>0</v>
      </c>
      <c r="Q12" s="241">
        <f>SUM(Q13:Q58)</f>
        <v>2861050.73</v>
      </c>
      <c r="R12" s="241">
        <f t="shared" si="0"/>
        <v>123383964.68996002</v>
      </c>
      <c r="S12" s="240">
        <f>SUM(S13:S55)</f>
        <v>0</v>
      </c>
      <c r="T12" s="240">
        <f>SUM(T13:T55)</f>
        <v>0</v>
      </c>
      <c r="U12" s="240"/>
      <c r="V12" s="240">
        <f>SUM(V13:V55)</f>
        <v>0</v>
      </c>
      <c r="W12" s="241">
        <f t="shared" si="1"/>
        <v>0</v>
      </c>
      <c r="X12" s="241"/>
      <c r="Y12" s="241"/>
      <c r="Z12" s="241"/>
      <c r="AA12" s="241"/>
      <c r="AB12" s="241">
        <f t="shared" si="2"/>
        <v>0</v>
      </c>
      <c r="AC12" s="241"/>
      <c r="AD12" s="241"/>
      <c r="AE12" s="241"/>
      <c r="AF12" s="241"/>
      <c r="AG12" s="241">
        <f t="shared" si="3"/>
        <v>0</v>
      </c>
      <c r="AH12" s="241">
        <f t="shared" si="4"/>
        <v>72400081.880220011</v>
      </c>
      <c r="AI12" s="241">
        <f t="shared" si="5"/>
        <v>48122832.079740003</v>
      </c>
      <c r="AJ12" s="241"/>
      <c r="AK12" s="241">
        <f t="shared" si="6"/>
        <v>2861050.73</v>
      </c>
      <c r="AL12" s="241">
        <f t="shared" si="7"/>
        <v>123383964.68996002</v>
      </c>
      <c r="AM12" s="353">
        <f>SUM(AM13:AM58)</f>
        <v>73700378.210000008</v>
      </c>
      <c r="AN12" s="353">
        <f t="shared" ref="AN12:AP12" si="9">SUM(AN13:AN58)</f>
        <v>48120000.010000005</v>
      </c>
      <c r="AO12" s="353">
        <f t="shared" si="9"/>
        <v>0</v>
      </c>
      <c r="AP12" s="353">
        <f t="shared" si="9"/>
        <v>81544118.840000004</v>
      </c>
      <c r="AQ12" s="353">
        <f t="shared" ref="AQ12" si="10">SUM(AQ13:AQ58)</f>
        <v>0</v>
      </c>
      <c r="AR12" s="353">
        <f t="shared" ref="AR12" si="11">SUM(AR13:AR58)</f>
        <v>75593202.010000005</v>
      </c>
      <c r="AS12" s="353">
        <f t="shared" ref="AS12" si="12">SUM(AS13:AS58)</f>
        <v>48120000</v>
      </c>
      <c r="AT12" s="353">
        <f t="shared" ref="AT12" si="13">SUM(AT13:AT58)</f>
        <v>0</v>
      </c>
      <c r="AU12" s="353">
        <f t="shared" ref="AU12" si="14">SUM(AU13:AU58)</f>
        <v>84946208.840000004</v>
      </c>
      <c r="AV12" s="353">
        <f t="shared" ref="AV12" si="15">SUM(AV13:AV58)</f>
        <v>0</v>
      </c>
    </row>
    <row r="13" spans="1:48" x14ac:dyDescent="0.2">
      <c r="B13" s="99" t="s">
        <v>40</v>
      </c>
      <c r="C13" s="231">
        <v>211</v>
      </c>
      <c r="D13" s="231">
        <v>111</v>
      </c>
      <c r="E13" s="232" t="s">
        <v>340</v>
      </c>
      <c r="F13" s="33">
        <v>35731442.759999998</v>
      </c>
      <c r="G13" s="33">
        <v>12755676.57</v>
      </c>
      <c r="H13" s="33"/>
      <c r="I13" s="33">
        <f>F13+G13+H13</f>
        <v>48487119.329999998</v>
      </c>
      <c r="J13" s="33">
        <v>36459356</v>
      </c>
      <c r="K13" s="33">
        <v>12650206.35</v>
      </c>
      <c r="L13" s="33">
        <v>2035110.09</v>
      </c>
      <c r="M13" s="33">
        <f>J13+K13+L13</f>
        <v>51144672.440000005</v>
      </c>
      <c r="N13" s="33">
        <f>'Таблица 2 ФОТ'!L39</f>
        <v>36833837.859999999</v>
      </c>
      <c r="O13" s="33">
        <f>'Таблица 2 ФОТ'!L40</f>
        <v>12941618.75</v>
      </c>
      <c r="P13" s="33"/>
      <c r="Q13" s="33">
        <v>1413450</v>
      </c>
      <c r="R13" s="33">
        <f t="shared" ref="R13:R30" si="16">N13+O13+Q13</f>
        <v>51188906.609999999</v>
      </c>
      <c r="S13" s="33"/>
      <c r="T13" s="33"/>
      <c r="U13" s="33"/>
      <c r="V13" s="33"/>
      <c r="W13" s="33">
        <f t="shared" si="1"/>
        <v>0</v>
      </c>
      <c r="X13" s="33"/>
      <c r="Y13" s="33"/>
      <c r="Z13" s="33"/>
      <c r="AA13" s="33"/>
      <c r="AB13" s="33">
        <f t="shared" si="2"/>
        <v>0</v>
      </c>
      <c r="AC13" s="33"/>
      <c r="AD13" s="33"/>
      <c r="AE13" s="33"/>
      <c r="AF13" s="33"/>
      <c r="AG13" s="33">
        <f t="shared" si="3"/>
        <v>0</v>
      </c>
      <c r="AH13" s="33">
        <f t="shared" si="4"/>
        <v>36833837.859999999</v>
      </c>
      <c r="AI13" s="33">
        <f t="shared" ref="AI13:AI30" si="17">O13+T13+Y13+AD13</f>
        <v>12941618.75</v>
      </c>
      <c r="AJ13" s="33"/>
      <c r="AK13" s="33">
        <f t="shared" si="6"/>
        <v>1413450</v>
      </c>
      <c r="AL13" s="33">
        <f t="shared" si="7"/>
        <v>51188906.609999999</v>
      </c>
      <c r="AM13" s="33">
        <v>36481358.100000001</v>
      </c>
      <c r="AN13" s="363">
        <v>12650206.35</v>
      </c>
      <c r="AO13" s="363"/>
      <c r="AP13" s="33">
        <v>1413450</v>
      </c>
      <c r="AQ13" s="363"/>
      <c r="AR13" s="33">
        <v>36481358.100000001</v>
      </c>
      <c r="AS13" s="363">
        <v>12650206.35</v>
      </c>
      <c r="AT13" s="363"/>
      <c r="AU13" s="33">
        <v>1413450</v>
      </c>
      <c r="AV13" s="363"/>
    </row>
    <row r="14" spans="1:48" x14ac:dyDescent="0.2">
      <c r="B14" s="99" t="s">
        <v>27</v>
      </c>
      <c r="C14" s="231">
        <v>212</v>
      </c>
      <c r="D14" s="231">
        <v>112</v>
      </c>
      <c r="E14" s="232" t="s">
        <v>340</v>
      </c>
      <c r="F14" s="33"/>
      <c r="G14" s="33">
        <v>75000</v>
      </c>
      <c r="H14" s="33"/>
      <c r="I14" s="33">
        <f>F14+G14+H14</f>
        <v>75000</v>
      </c>
      <c r="J14" s="33"/>
      <c r="K14" s="33">
        <v>63000</v>
      </c>
      <c r="L14" s="33"/>
      <c r="M14" s="33">
        <f>J14+K14+L14</f>
        <v>63000</v>
      </c>
      <c r="N14" s="33"/>
      <c r="O14" s="33">
        <f>'Таблица 3 Ком. расходы'!J13</f>
        <v>84000</v>
      </c>
      <c r="P14" s="33"/>
      <c r="Q14" s="33"/>
      <c r="R14" s="33">
        <f t="shared" si="16"/>
        <v>84000</v>
      </c>
      <c r="S14" s="33"/>
      <c r="T14" s="33"/>
      <c r="U14" s="33"/>
      <c r="V14" s="33"/>
      <c r="W14" s="33">
        <f t="shared" si="1"/>
        <v>0</v>
      </c>
      <c r="X14" s="33"/>
      <c r="Y14" s="33"/>
      <c r="Z14" s="33"/>
      <c r="AA14" s="33"/>
      <c r="AB14" s="33">
        <f t="shared" si="2"/>
        <v>0</v>
      </c>
      <c r="AC14" s="33"/>
      <c r="AD14" s="33"/>
      <c r="AE14" s="33"/>
      <c r="AF14" s="33"/>
      <c r="AG14" s="33">
        <f t="shared" si="3"/>
        <v>0</v>
      </c>
      <c r="AH14" s="33">
        <f t="shared" si="4"/>
        <v>0</v>
      </c>
      <c r="AI14" s="33">
        <f t="shared" si="17"/>
        <v>84000</v>
      </c>
      <c r="AJ14" s="33"/>
      <c r="AK14" s="33">
        <f t="shared" si="6"/>
        <v>0</v>
      </c>
      <c r="AL14" s="33">
        <f t="shared" si="7"/>
        <v>84000</v>
      </c>
      <c r="AM14" s="33"/>
      <c r="AN14" s="363">
        <v>84000</v>
      </c>
      <c r="AO14" s="363"/>
      <c r="AP14" s="33"/>
      <c r="AQ14" s="363"/>
      <c r="AR14" s="33"/>
      <c r="AS14" s="363">
        <v>84000</v>
      </c>
      <c r="AT14" s="363"/>
      <c r="AU14" s="33"/>
      <c r="AV14" s="363"/>
    </row>
    <row r="15" spans="1:48" x14ac:dyDescent="0.2">
      <c r="B15" s="99" t="s">
        <v>27</v>
      </c>
      <c r="C15" s="231">
        <v>212</v>
      </c>
      <c r="D15" s="231">
        <v>226</v>
      </c>
      <c r="E15" s="232" t="s">
        <v>340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63"/>
      <c r="AO15" s="363"/>
      <c r="AP15" s="33"/>
      <c r="AQ15" s="363"/>
      <c r="AR15" s="33"/>
      <c r="AS15" s="363"/>
      <c r="AT15" s="363"/>
      <c r="AU15" s="33"/>
      <c r="AV15" s="363"/>
    </row>
    <row r="16" spans="1:48" x14ac:dyDescent="0.2">
      <c r="B16" s="99" t="s">
        <v>28</v>
      </c>
      <c r="C16" s="231">
        <v>213</v>
      </c>
      <c r="D16" s="231">
        <v>119</v>
      </c>
      <c r="E16" s="232" t="s">
        <v>340</v>
      </c>
      <c r="F16" s="33">
        <v>10157445</v>
      </c>
      <c r="G16" s="33">
        <v>3852214.32</v>
      </c>
      <c r="H16" s="33"/>
      <c r="I16" s="33">
        <f>F16+G16+H16</f>
        <v>14009659.32</v>
      </c>
      <c r="J16" s="33">
        <f>11010725.4-J17</f>
        <v>10407965.4</v>
      </c>
      <c r="K16" s="33">
        <v>3820362.32</v>
      </c>
      <c r="L16" s="33">
        <v>614603.25</v>
      </c>
      <c r="M16" s="33">
        <f>J16+K16+L16</f>
        <v>14842930.970000001</v>
      </c>
      <c r="N16" s="33">
        <f>'Таблица 2 ФОТ'!M39</f>
        <v>11123819.03372</v>
      </c>
      <c r="O16" s="33">
        <f>'Таблица 2 ФОТ'!M40</f>
        <v>3908368.8624999998</v>
      </c>
      <c r="P16" s="33"/>
      <c r="Q16" s="33">
        <v>426861.9</v>
      </c>
      <c r="R16" s="33">
        <f t="shared" si="16"/>
        <v>15459049.796219999</v>
      </c>
      <c r="S16" s="33"/>
      <c r="T16" s="33"/>
      <c r="U16" s="33"/>
      <c r="V16" s="33"/>
      <c r="W16" s="33">
        <f t="shared" si="1"/>
        <v>0</v>
      </c>
      <c r="X16" s="33"/>
      <c r="Y16" s="33"/>
      <c r="Z16" s="33"/>
      <c r="AA16" s="33"/>
      <c r="AB16" s="33">
        <f t="shared" si="2"/>
        <v>0</v>
      </c>
      <c r="AC16" s="33"/>
      <c r="AD16" s="33"/>
      <c r="AE16" s="33"/>
      <c r="AF16" s="33"/>
      <c r="AG16" s="33">
        <f t="shared" si="3"/>
        <v>0</v>
      </c>
      <c r="AH16" s="33">
        <f t="shared" si="4"/>
        <v>11123819.03372</v>
      </c>
      <c r="AI16" s="33">
        <f t="shared" si="17"/>
        <v>3908368.8624999998</v>
      </c>
      <c r="AJ16" s="33"/>
      <c r="AK16" s="33">
        <f t="shared" si="6"/>
        <v>426861.9</v>
      </c>
      <c r="AL16" s="33">
        <f t="shared" si="7"/>
        <v>15459049.796219999</v>
      </c>
      <c r="AM16" s="33">
        <v>11017370.15</v>
      </c>
      <c r="AN16" s="363">
        <v>3820362.32</v>
      </c>
      <c r="AO16" s="363"/>
      <c r="AP16" s="33">
        <v>426861.9</v>
      </c>
      <c r="AQ16" s="363"/>
      <c r="AR16" s="33">
        <v>11017370.15</v>
      </c>
      <c r="AS16" s="363">
        <v>3820362.32</v>
      </c>
      <c r="AT16" s="363"/>
      <c r="AU16" s="33">
        <v>426861.9</v>
      </c>
      <c r="AV16" s="363"/>
    </row>
    <row r="17" spans="2:48" x14ac:dyDescent="0.2">
      <c r="B17" s="99" t="s">
        <v>28</v>
      </c>
      <c r="C17" s="231">
        <v>213</v>
      </c>
      <c r="D17" s="231">
        <v>119</v>
      </c>
      <c r="E17" s="232" t="s">
        <v>341</v>
      </c>
      <c r="F17" s="33">
        <v>614571.61</v>
      </c>
      <c r="G17" s="33"/>
      <c r="H17" s="33"/>
      <c r="I17" s="33"/>
      <c r="J17" s="33">
        <v>602760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63"/>
      <c r="AO17" s="363"/>
      <c r="AP17" s="33"/>
      <c r="AQ17" s="363"/>
      <c r="AR17" s="33"/>
      <c r="AS17" s="363"/>
      <c r="AT17" s="363"/>
      <c r="AU17" s="33"/>
      <c r="AV17" s="363"/>
    </row>
    <row r="18" spans="2:48" x14ac:dyDescent="0.2">
      <c r="B18" s="100" t="s">
        <v>29</v>
      </c>
      <c r="C18" s="231">
        <v>221</v>
      </c>
      <c r="D18" s="231">
        <v>244</v>
      </c>
      <c r="E18" s="232" t="s">
        <v>340</v>
      </c>
      <c r="F18" s="33">
        <v>107026</v>
      </c>
      <c r="G18" s="33">
        <v>354265.01</v>
      </c>
      <c r="H18" s="33"/>
      <c r="I18" s="33">
        <f>F18+G18+H18</f>
        <v>461291.01</v>
      </c>
      <c r="J18" s="33">
        <v>261017.06</v>
      </c>
      <c r="K18" s="33">
        <v>369870.26</v>
      </c>
      <c r="L18" s="33"/>
      <c r="M18" s="33">
        <f>J18+K18+L18</f>
        <v>630887.32000000007</v>
      </c>
      <c r="N18" s="33">
        <f>'Таблица 9 221'!G17</f>
        <v>261017.06399999998</v>
      </c>
      <c r="O18" s="33">
        <f>'Таблица 9 221'!H17</f>
        <v>271860.45600000001</v>
      </c>
      <c r="P18" s="33"/>
      <c r="Q18" s="33"/>
      <c r="R18" s="33">
        <f t="shared" si="16"/>
        <v>532877.52</v>
      </c>
      <c r="S18" s="33"/>
      <c r="T18" s="33"/>
      <c r="U18" s="33"/>
      <c r="V18" s="33"/>
      <c r="W18" s="33">
        <f t="shared" si="1"/>
        <v>0</v>
      </c>
      <c r="X18" s="33"/>
      <c r="Y18" s="33"/>
      <c r="Z18" s="33"/>
      <c r="AA18" s="33"/>
      <c r="AB18" s="33">
        <f t="shared" si="2"/>
        <v>0</v>
      </c>
      <c r="AC18" s="33"/>
      <c r="AD18" s="33"/>
      <c r="AE18" s="33"/>
      <c r="AF18" s="33"/>
      <c r="AG18" s="33">
        <f t="shared" si="3"/>
        <v>0</v>
      </c>
      <c r="AH18" s="33">
        <f t="shared" si="4"/>
        <v>261017.06399999998</v>
      </c>
      <c r="AI18" s="33">
        <f t="shared" si="17"/>
        <v>271860.45600000001</v>
      </c>
      <c r="AJ18" s="33"/>
      <c r="AK18" s="33">
        <f t="shared" si="6"/>
        <v>0</v>
      </c>
      <c r="AL18" s="33">
        <f t="shared" si="7"/>
        <v>532877.52</v>
      </c>
      <c r="AM18" s="33">
        <v>261017.06</v>
      </c>
      <c r="AN18" s="363">
        <v>271860.46000000002</v>
      </c>
      <c r="AO18" s="363"/>
      <c r="AP18" s="33"/>
      <c r="AQ18" s="363"/>
      <c r="AR18" s="33">
        <v>261017.06</v>
      </c>
      <c r="AS18" s="363">
        <v>271860.46000000002</v>
      </c>
      <c r="AT18" s="363"/>
      <c r="AU18" s="33"/>
      <c r="AV18" s="363"/>
    </row>
    <row r="19" spans="2:48" x14ac:dyDescent="0.2">
      <c r="B19" s="99" t="s">
        <v>27</v>
      </c>
      <c r="C19" s="231">
        <v>222</v>
      </c>
      <c r="D19" s="231">
        <v>112</v>
      </c>
      <c r="E19" s="232" t="s">
        <v>340</v>
      </c>
      <c r="F19" s="33"/>
      <c r="G19" s="33">
        <v>37219.410000000003</v>
      </c>
      <c r="H19" s="33"/>
      <c r="I19" s="33">
        <f>F19+G19+H19</f>
        <v>37219.410000000003</v>
      </c>
      <c r="J19" s="33"/>
      <c r="K19" s="33">
        <v>43800</v>
      </c>
      <c r="L19" s="33"/>
      <c r="M19" s="33">
        <f>J19+K19+L19</f>
        <v>43800</v>
      </c>
      <c r="N19" s="33"/>
      <c r="O19" s="33">
        <f>'Таблица 10 222'!H14+'Таблица 10 222'!H15</f>
        <v>43800</v>
      </c>
      <c r="P19" s="33"/>
      <c r="Q19" s="33"/>
      <c r="R19" s="33">
        <f t="shared" si="16"/>
        <v>43800</v>
      </c>
      <c r="S19" s="33"/>
      <c r="T19" s="33"/>
      <c r="U19" s="33"/>
      <c r="V19" s="33"/>
      <c r="W19" s="33">
        <f t="shared" si="1"/>
        <v>0</v>
      </c>
      <c r="X19" s="33"/>
      <c r="Y19" s="33"/>
      <c r="Z19" s="33"/>
      <c r="AA19" s="33"/>
      <c r="AB19" s="33">
        <f t="shared" si="2"/>
        <v>0</v>
      </c>
      <c r="AC19" s="33"/>
      <c r="AD19" s="33"/>
      <c r="AE19" s="33"/>
      <c r="AF19" s="33"/>
      <c r="AG19" s="33">
        <f t="shared" si="3"/>
        <v>0</v>
      </c>
      <c r="AH19" s="33">
        <f t="shared" si="4"/>
        <v>0</v>
      </c>
      <c r="AI19" s="33">
        <f t="shared" si="17"/>
        <v>43800</v>
      </c>
      <c r="AJ19" s="33"/>
      <c r="AK19" s="33">
        <f t="shared" si="6"/>
        <v>0</v>
      </c>
      <c r="AL19" s="33">
        <f t="shared" si="7"/>
        <v>43800</v>
      </c>
      <c r="AM19" s="33"/>
      <c r="AN19" s="363">
        <v>43800</v>
      </c>
      <c r="AO19" s="363"/>
      <c r="AP19" s="33"/>
      <c r="AQ19" s="363"/>
      <c r="AR19" s="33"/>
      <c r="AS19" s="363">
        <v>43800</v>
      </c>
      <c r="AT19" s="363"/>
      <c r="AU19" s="33"/>
      <c r="AV19" s="363"/>
    </row>
    <row r="20" spans="2:48" ht="28.5" x14ac:dyDescent="0.2">
      <c r="B20" s="99" t="s">
        <v>348</v>
      </c>
      <c r="C20" s="231">
        <v>222</v>
      </c>
      <c r="D20" s="231">
        <v>113</v>
      </c>
      <c r="E20" s="232" t="s">
        <v>340</v>
      </c>
      <c r="F20" s="33"/>
      <c r="G20" s="33"/>
      <c r="H20" s="33"/>
      <c r="I20" s="33"/>
      <c r="J20" s="33"/>
      <c r="K20" s="33">
        <v>150000</v>
      </c>
      <c r="L20" s="33"/>
      <c r="M20" s="33"/>
      <c r="N20" s="33"/>
      <c r="O20" s="33">
        <f>'Таблица 3 Ком. расходы'!J26</f>
        <v>150000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63">
        <v>150000</v>
      </c>
      <c r="AO20" s="363"/>
      <c r="AP20" s="33"/>
      <c r="AQ20" s="363"/>
      <c r="AR20" s="33"/>
      <c r="AS20" s="363">
        <v>150000</v>
      </c>
      <c r="AT20" s="363"/>
      <c r="AU20" s="33"/>
      <c r="AV20" s="363"/>
    </row>
    <row r="21" spans="2:48" x14ac:dyDescent="0.2">
      <c r="B21" s="99" t="s">
        <v>30</v>
      </c>
      <c r="C21" s="231">
        <v>222</v>
      </c>
      <c r="D21" s="231">
        <v>244</v>
      </c>
      <c r="E21" s="232" t="s">
        <v>340</v>
      </c>
      <c r="F21" s="33"/>
      <c r="G21" s="33">
        <v>355000</v>
      </c>
      <c r="H21" s="33"/>
      <c r="I21" s="33"/>
      <c r="J21" s="33"/>
      <c r="K21" s="33">
        <v>180000</v>
      </c>
      <c r="L21" s="33"/>
      <c r="M21" s="33"/>
      <c r="N21" s="33"/>
      <c r="O21" s="33">
        <f>'Таблица 10 222'!H13</f>
        <v>180000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63">
        <v>180000</v>
      </c>
      <c r="AO21" s="363"/>
      <c r="AP21" s="33"/>
      <c r="AQ21" s="363"/>
      <c r="AR21" s="33"/>
      <c r="AS21" s="363">
        <v>180000</v>
      </c>
      <c r="AT21" s="363"/>
      <c r="AU21" s="33"/>
      <c r="AV21" s="363"/>
    </row>
    <row r="22" spans="2:48" x14ac:dyDescent="0.2">
      <c r="B22" s="99" t="s">
        <v>31</v>
      </c>
      <c r="C22" s="231">
        <v>223</v>
      </c>
      <c r="D22" s="231">
        <v>244</v>
      </c>
      <c r="E22" s="232" t="s">
        <v>340</v>
      </c>
      <c r="F22" s="33">
        <v>5300614.91</v>
      </c>
      <c r="G22" s="33">
        <v>2279082.4300000002</v>
      </c>
      <c r="H22" s="33"/>
      <c r="I22" s="33">
        <f>F22+G22+H22</f>
        <v>7579697.3399999999</v>
      </c>
      <c r="J22" s="33">
        <v>6276828.4299999997</v>
      </c>
      <c r="K22" s="33">
        <v>2602075.2000000002</v>
      </c>
      <c r="L22" s="33"/>
      <c r="M22" s="33">
        <f>J22+K22+L22</f>
        <v>8878903.629999999</v>
      </c>
      <c r="N22" s="33">
        <f>'Таблица 11 223 '!J17</f>
        <v>5985272.1844999995</v>
      </c>
      <c r="O22" s="33">
        <f>'Таблица 11 223 '!K17</f>
        <v>2565116.6505000005</v>
      </c>
      <c r="P22" s="33"/>
      <c r="Q22" s="33"/>
      <c r="R22" s="33">
        <f t="shared" si="16"/>
        <v>8550388.8350000009</v>
      </c>
      <c r="S22" s="33"/>
      <c r="T22" s="33"/>
      <c r="U22" s="33"/>
      <c r="V22" s="33"/>
      <c r="W22" s="33">
        <f t="shared" si="1"/>
        <v>0</v>
      </c>
      <c r="X22" s="33"/>
      <c r="Y22" s="33"/>
      <c r="Z22" s="33"/>
      <c r="AA22" s="33"/>
      <c r="AB22" s="33">
        <f t="shared" si="2"/>
        <v>0</v>
      </c>
      <c r="AC22" s="33"/>
      <c r="AD22" s="33"/>
      <c r="AE22" s="33"/>
      <c r="AF22" s="33"/>
      <c r="AG22" s="33">
        <f t="shared" si="3"/>
        <v>0</v>
      </c>
      <c r="AH22" s="33">
        <f t="shared" si="4"/>
        <v>5985272.1844999995</v>
      </c>
      <c r="AI22" s="33">
        <f t="shared" si="17"/>
        <v>2565116.6505000005</v>
      </c>
      <c r="AJ22" s="33"/>
      <c r="AK22" s="33">
        <f t="shared" si="6"/>
        <v>0</v>
      </c>
      <c r="AL22" s="33">
        <f t="shared" si="7"/>
        <v>8550388.8350000009</v>
      </c>
      <c r="AM22" s="33">
        <v>6574697.1699999999</v>
      </c>
      <c r="AN22" s="363">
        <v>2817727.36</v>
      </c>
      <c r="AO22" s="363"/>
      <c r="AP22" s="33"/>
      <c r="AQ22" s="363"/>
      <c r="AR22" s="33">
        <v>6574697.1699999999</v>
      </c>
      <c r="AS22" s="363">
        <v>2817727.36</v>
      </c>
      <c r="AT22" s="363"/>
      <c r="AU22" s="33"/>
      <c r="AV22" s="363"/>
    </row>
    <row r="23" spans="2:48" x14ac:dyDescent="0.2">
      <c r="B23" s="99" t="s">
        <v>32</v>
      </c>
      <c r="C23" s="231">
        <v>224</v>
      </c>
      <c r="D23" s="231">
        <v>244</v>
      </c>
      <c r="E23" s="232" t="s">
        <v>340</v>
      </c>
      <c r="F23" s="33"/>
      <c r="G23" s="33">
        <v>1266009</v>
      </c>
      <c r="H23" s="33"/>
      <c r="I23" s="33">
        <f>F23+G23+H23</f>
        <v>1266009</v>
      </c>
      <c r="J23" s="33"/>
      <c r="K23" s="33">
        <v>405169</v>
      </c>
      <c r="L23" s="33"/>
      <c r="M23" s="33">
        <f>J23+K23+L23</f>
        <v>405169</v>
      </c>
      <c r="N23" s="33"/>
      <c r="O23" s="33">
        <f>'Таблица 12 224'!I20</f>
        <v>66913</v>
      </c>
      <c r="P23" s="33"/>
      <c r="Q23" s="33"/>
      <c r="R23" s="33">
        <f t="shared" si="16"/>
        <v>66913</v>
      </c>
      <c r="S23" s="33"/>
      <c r="T23" s="33"/>
      <c r="U23" s="33"/>
      <c r="V23" s="33"/>
      <c r="W23" s="33">
        <f t="shared" si="1"/>
        <v>0</v>
      </c>
      <c r="X23" s="33"/>
      <c r="Y23" s="33"/>
      <c r="Z23" s="33"/>
      <c r="AA23" s="33"/>
      <c r="AB23" s="33">
        <f t="shared" si="2"/>
        <v>0</v>
      </c>
      <c r="AC23" s="33"/>
      <c r="AD23" s="33"/>
      <c r="AE23" s="33"/>
      <c r="AF23" s="33"/>
      <c r="AG23" s="33">
        <f t="shared" si="3"/>
        <v>0</v>
      </c>
      <c r="AH23" s="33">
        <f t="shared" si="4"/>
        <v>0</v>
      </c>
      <c r="AI23" s="33">
        <f t="shared" si="17"/>
        <v>66913</v>
      </c>
      <c r="AJ23" s="33"/>
      <c r="AK23" s="33">
        <f t="shared" si="6"/>
        <v>0</v>
      </c>
      <c r="AL23" s="33">
        <f t="shared" si="7"/>
        <v>66913</v>
      </c>
      <c r="AM23" s="33"/>
      <c r="AN23" s="363"/>
      <c r="AO23" s="363"/>
      <c r="AP23" s="33"/>
      <c r="AQ23" s="363"/>
      <c r="AR23" s="33"/>
      <c r="AS23" s="363"/>
      <c r="AT23" s="363"/>
      <c r="AU23" s="33"/>
      <c r="AV23" s="363"/>
    </row>
    <row r="24" spans="2:48" x14ac:dyDescent="0.2">
      <c r="B24" s="99" t="s">
        <v>33</v>
      </c>
      <c r="C24" s="231">
        <v>225</v>
      </c>
      <c r="D24" s="231">
        <v>243</v>
      </c>
      <c r="E24" s="232" t="s">
        <v>340</v>
      </c>
      <c r="F24" s="33">
        <v>58631</v>
      </c>
      <c r="G24" s="33">
        <v>4139349.68</v>
      </c>
      <c r="H24" s="33"/>
      <c r="I24" s="33"/>
      <c r="J24" s="33"/>
      <c r="K24" s="33">
        <v>500000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63"/>
      <c r="AO24" s="363"/>
      <c r="AP24" s="33"/>
      <c r="AQ24" s="363"/>
      <c r="AR24" s="33"/>
      <c r="AS24" s="363"/>
      <c r="AT24" s="363"/>
      <c r="AU24" s="33"/>
      <c r="AV24" s="363"/>
    </row>
    <row r="25" spans="2:48" x14ac:dyDescent="0.2">
      <c r="B25" s="99" t="s">
        <v>33</v>
      </c>
      <c r="C25" s="231">
        <v>225</v>
      </c>
      <c r="D25" s="231">
        <v>244</v>
      </c>
      <c r="E25" s="232" t="s">
        <v>340</v>
      </c>
      <c r="F25" s="33">
        <v>3016933.26</v>
      </c>
      <c r="G25" s="33">
        <v>2076697.32</v>
      </c>
      <c r="H25" s="33"/>
      <c r="I25" s="33">
        <f>F25+G25+H25</f>
        <v>5093630.58</v>
      </c>
      <c r="J25" s="33">
        <v>4102229.39</v>
      </c>
      <c r="K25" s="33">
        <v>1722635.98</v>
      </c>
      <c r="L25" s="33"/>
      <c r="M25" s="33">
        <f>J25+K25+L25</f>
        <v>5824865.3700000001</v>
      </c>
      <c r="N25" s="33">
        <f>'Таблица 13 225'!G40</f>
        <v>5431930.2999999998</v>
      </c>
      <c r="O25" s="33">
        <f>'Таблица 13 225'!H40</f>
        <v>1125512.8799999999</v>
      </c>
      <c r="P25" s="33"/>
      <c r="Q25" s="33"/>
      <c r="R25" s="33">
        <f t="shared" si="16"/>
        <v>6557443.1799999997</v>
      </c>
      <c r="S25" s="33"/>
      <c r="T25" s="33"/>
      <c r="U25" s="33"/>
      <c r="V25" s="33"/>
      <c r="W25" s="33">
        <f t="shared" si="1"/>
        <v>0</v>
      </c>
      <c r="X25" s="33"/>
      <c r="Y25" s="33"/>
      <c r="Z25" s="33"/>
      <c r="AA25" s="33"/>
      <c r="AB25" s="33">
        <f t="shared" si="2"/>
        <v>0</v>
      </c>
      <c r="AC25" s="33"/>
      <c r="AD25" s="33"/>
      <c r="AE25" s="33"/>
      <c r="AF25" s="33"/>
      <c r="AG25" s="33">
        <f t="shared" si="3"/>
        <v>0</v>
      </c>
      <c r="AH25" s="33">
        <f t="shared" si="4"/>
        <v>5431930.2999999998</v>
      </c>
      <c r="AI25" s="33">
        <f t="shared" si="17"/>
        <v>1125512.8799999999</v>
      </c>
      <c r="AJ25" s="33"/>
      <c r="AK25" s="33">
        <f t="shared" si="6"/>
        <v>0</v>
      </c>
      <c r="AL25" s="33">
        <f t="shared" si="7"/>
        <v>6557443.1799999997</v>
      </c>
      <c r="AM25" s="33">
        <v>5584676.3600000003</v>
      </c>
      <c r="AN25" s="363">
        <v>1122680.8</v>
      </c>
      <c r="AO25" s="363"/>
      <c r="AP25" s="33"/>
      <c r="AQ25" s="363"/>
      <c r="AR25" s="33">
        <v>5584676.3600000003</v>
      </c>
      <c r="AS25" s="363">
        <v>1122680.8</v>
      </c>
      <c r="AT25" s="363"/>
      <c r="AU25" s="33"/>
      <c r="AV25" s="363"/>
    </row>
    <row r="26" spans="2:48" x14ac:dyDescent="0.2">
      <c r="B26" s="99" t="s">
        <v>27</v>
      </c>
      <c r="C26" s="231">
        <v>226</v>
      </c>
      <c r="D26" s="231">
        <v>112</v>
      </c>
      <c r="E26" s="232" t="s">
        <v>340</v>
      </c>
      <c r="F26" s="33"/>
      <c r="G26" s="33">
        <v>446580.59</v>
      </c>
      <c r="H26" s="33"/>
      <c r="I26" s="33"/>
      <c r="J26" s="33"/>
      <c r="K26" s="33">
        <v>425000</v>
      </c>
      <c r="L26" s="33"/>
      <c r="M26" s="33"/>
      <c r="N26" s="33"/>
      <c r="O26" s="33">
        <f>'Таблица 3 Ком. расходы'!J11+'Таблица 3 Ком. расходы'!J12</f>
        <v>600000</v>
      </c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63">
        <v>600000</v>
      </c>
      <c r="AO26" s="363"/>
      <c r="AP26" s="33"/>
      <c r="AQ26" s="363"/>
      <c r="AR26" s="33"/>
      <c r="AS26" s="363">
        <v>600000</v>
      </c>
      <c r="AT26" s="363"/>
      <c r="AU26" s="33"/>
      <c r="AV26" s="363"/>
    </row>
    <row r="27" spans="2:48" x14ac:dyDescent="0.2">
      <c r="B27" s="99" t="s">
        <v>349</v>
      </c>
      <c r="C27" s="231">
        <v>226</v>
      </c>
      <c r="D27" s="231">
        <v>113</v>
      </c>
      <c r="E27" s="232" t="s">
        <v>340</v>
      </c>
      <c r="F27" s="33"/>
      <c r="G27" s="33">
        <v>150000</v>
      </c>
      <c r="H27" s="33"/>
      <c r="I27" s="33"/>
      <c r="J27" s="33"/>
      <c r="K27" s="33">
        <v>100000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63"/>
      <c r="AO27" s="363"/>
      <c r="AP27" s="33"/>
      <c r="AQ27" s="363"/>
      <c r="AR27" s="33"/>
      <c r="AS27" s="363"/>
      <c r="AT27" s="363"/>
      <c r="AU27" s="33"/>
      <c r="AV27" s="363"/>
    </row>
    <row r="28" spans="2:48" x14ac:dyDescent="0.2">
      <c r="B28" s="99" t="s">
        <v>34</v>
      </c>
      <c r="C28" s="231">
        <v>226</v>
      </c>
      <c r="D28" s="231">
        <v>244</v>
      </c>
      <c r="E28" s="232" t="s">
        <v>340</v>
      </c>
      <c r="F28" s="33">
        <v>2291162.38</v>
      </c>
      <c r="G28" s="33">
        <v>7417327.6299999999</v>
      </c>
      <c r="H28" s="33">
        <v>755505.4</v>
      </c>
      <c r="I28" s="33">
        <f>F28+G28+H28</f>
        <v>10463995.41</v>
      </c>
      <c r="J28" s="33">
        <v>2379068.1</v>
      </c>
      <c r="K28" s="33">
        <v>6481786.6100000003</v>
      </c>
      <c r="L28" s="33">
        <v>2055841.47</v>
      </c>
      <c r="M28" s="33">
        <f>J28+K28+L28</f>
        <v>10916696.180000002</v>
      </c>
      <c r="N28" s="33">
        <f>'Таблица 14 226'!F32</f>
        <v>3045621.24</v>
      </c>
      <c r="O28" s="33">
        <f>'Таблица 14 226'!G32</f>
        <v>4849118.84</v>
      </c>
      <c r="P28" s="33"/>
      <c r="Q28" s="33">
        <f>394682.52+300000</f>
        <v>694682.52</v>
      </c>
      <c r="R28" s="33">
        <f t="shared" si="16"/>
        <v>8589422.5999999996</v>
      </c>
      <c r="S28" s="33"/>
      <c r="T28" s="33"/>
      <c r="U28" s="33"/>
      <c r="V28" s="33"/>
      <c r="W28" s="33">
        <f t="shared" si="1"/>
        <v>0</v>
      </c>
      <c r="X28" s="33"/>
      <c r="Y28" s="33"/>
      <c r="Z28" s="33"/>
      <c r="AA28" s="33"/>
      <c r="AB28" s="33">
        <f t="shared" si="2"/>
        <v>0</v>
      </c>
      <c r="AC28" s="33"/>
      <c r="AD28" s="33"/>
      <c r="AE28" s="33"/>
      <c r="AF28" s="33"/>
      <c r="AG28" s="33">
        <f t="shared" si="3"/>
        <v>0</v>
      </c>
      <c r="AH28" s="33">
        <f t="shared" si="4"/>
        <v>3045621.24</v>
      </c>
      <c r="AI28" s="33">
        <f t="shared" si="17"/>
        <v>4849118.84</v>
      </c>
      <c r="AJ28" s="33"/>
      <c r="AK28" s="33">
        <f t="shared" si="6"/>
        <v>694682.52</v>
      </c>
      <c r="AL28" s="33">
        <f t="shared" si="7"/>
        <v>8589422.5999999996</v>
      </c>
      <c r="AM28" s="33">
        <f>2058512+1147463.17</f>
        <v>3205975.17</v>
      </c>
      <c r="AN28" s="363">
        <v>3627122.41</v>
      </c>
      <c r="AO28" s="363"/>
      <c r="AP28" s="33">
        <f>407700.63+300000</f>
        <v>707700.63</v>
      </c>
      <c r="AQ28" s="363"/>
      <c r="AR28" s="33">
        <f>2058512+3040286.97</f>
        <v>5098798.9700000007</v>
      </c>
      <c r="AS28" s="363">
        <v>3627122.4</v>
      </c>
      <c r="AT28" s="363"/>
      <c r="AU28" s="33">
        <f>407700.63+300000</f>
        <v>707700.63</v>
      </c>
      <c r="AV28" s="363"/>
    </row>
    <row r="29" spans="2:48" x14ac:dyDescent="0.2">
      <c r="B29" s="99" t="s">
        <v>34</v>
      </c>
      <c r="C29" s="231">
        <v>226</v>
      </c>
      <c r="D29" s="231">
        <v>244</v>
      </c>
      <c r="E29" s="232" t="s">
        <v>476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>
        <v>73868.210000000006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63"/>
      <c r="AO29" s="363"/>
      <c r="AP29" s="33">
        <v>73868.210000000006</v>
      </c>
      <c r="AQ29" s="363"/>
      <c r="AR29" s="33"/>
      <c r="AS29" s="363"/>
      <c r="AT29" s="363"/>
      <c r="AU29" s="33">
        <v>73868.210000000006</v>
      </c>
      <c r="AV29" s="363"/>
    </row>
    <row r="30" spans="2:48" x14ac:dyDescent="0.2">
      <c r="B30" s="99" t="s">
        <v>118</v>
      </c>
      <c r="C30" s="231">
        <v>227</v>
      </c>
      <c r="D30" s="231">
        <v>244</v>
      </c>
      <c r="E30" s="232" t="s">
        <v>340</v>
      </c>
      <c r="F30" s="33"/>
      <c r="G30" s="33">
        <v>100702.94</v>
      </c>
      <c r="H30" s="33"/>
      <c r="I30" s="33">
        <f>F30+G30+H30</f>
        <v>100702.94</v>
      </c>
      <c r="J30" s="33">
        <v>9927.19</v>
      </c>
      <c r="K30" s="33">
        <v>97353.19</v>
      </c>
      <c r="L30" s="33"/>
      <c r="M30" s="33">
        <f>J30+K30+L30</f>
        <v>107280.38</v>
      </c>
      <c r="N30" s="33">
        <f>'Таблица 15 227'!F16</f>
        <v>10700</v>
      </c>
      <c r="O30" s="33">
        <f>'Таблица 15 227'!G16</f>
        <v>90500</v>
      </c>
      <c r="P30" s="33"/>
      <c r="Q30" s="33"/>
      <c r="R30" s="33">
        <f t="shared" si="16"/>
        <v>101200</v>
      </c>
      <c r="S30" s="33"/>
      <c r="T30" s="33"/>
      <c r="U30" s="33"/>
      <c r="V30" s="33"/>
      <c r="W30" s="33">
        <f t="shared" si="1"/>
        <v>0</v>
      </c>
      <c r="X30" s="33"/>
      <c r="Y30" s="33"/>
      <c r="Z30" s="33"/>
      <c r="AA30" s="33"/>
      <c r="AB30" s="33">
        <f t="shared" si="2"/>
        <v>0</v>
      </c>
      <c r="AC30" s="33"/>
      <c r="AD30" s="33"/>
      <c r="AE30" s="33"/>
      <c r="AF30" s="33"/>
      <c r="AG30" s="33">
        <f t="shared" si="3"/>
        <v>0</v>
      </c>
      <c r="AH30" s="33">
        <f t="shared" si="4"/>
        <v>10700</v>
      </c>
      <c r="AI30" s="33">
        <f t="shared" si="17"/>
        <v>90500</v>
      </c>
      <c r="AJ30" s="33"/>
      <c r="AK30" s="33">
        <f t="shared" si="6"/>
        <v>0</v>
      </c>
      <c r="AL30" s="33">
        <f t="shared" si="7"/>
        <v>101200</v>
      </c>
      <c r="AM30" s="33">
        <v>10700</v>
      </c>
      <c r="AN30" s="363">
        <v>90500</v>
      </c>
      <c r="AO30" s="363"/>
      <c r="AP30" s="33"/>
      <c r="AQ30" s="363"/>
      <c r="AR30" s="33">
        <v>10700</v>
      </c>
      <c r="AS30" s="363">
        <v>90500</v>
      </c>
      <c r="AT30" s="363"/>
      <c r="AU30" s="33"/>
      <c r="AV30" s="363"/>
    </row>
    <row r="31" spans="2:48" ht="28.5" x14ac:dyDescent="0.2">
      <c r="B31" s="99" t="s">
        <v>119</v>
      </c>
      <c r="C31" s="231">
        <v>228</v>
      </c>
      <c r="D31" s="231">
        <v>244</v>
      </c>
      <c r="E31" s="232" t="s">
        <v>340</v>
      </c>
      <c r="F31" s="33">
        <v>426378.41</v>
      </c>
      <c r="G31" s="33">
        <v>660000</v>
      </c>
      <c r="H31" s="33"/>
      <c r="I31" s="33">
        <f>F31+G31+H31</f>
        <v>1086378.4099999999</v>
      </c>
      <c r="J31" s="33">
        <v>200000</v>
      </c>
      <c r="K31" s="33">
        <v>400000</v>
      </c>
      <c r="L31" s="33"/>
      <c r="M31" s="33">
        <f>J31+K31+L31</f>
        <v>600000</v>
      </c>
      <c r="N31" s="33"/>
      <c r="O31" s="33"/>
      <c r="P31" s="33"/>
      <c r="Q31" s="33"/>
      <c r="R31" s="33">
        <f t="shared" si="0"/>
        <v>0</v>
      </c>
      <c r="S31" s="33"/>
      <c r="T31" s="33"/>
      <c r="U31" s="33"/>
      <c r="V31" s="33"/>
      <c r="W31" s="33">
        <f t="shared" si="1"/>
        <v>0</v>
      </c>
      <c r="X31" s="33"/>
      <c r="Y31" s="33"/>
      <c r="Z31" s="33"/>
      <c r="AA31" s="33"/>
      <c r="AB31" s="33">
        <f t="shared" si="2"/>
        <v>0</v>
      </c>
      <c r="AC31" s="33"/>
      <c r="AD31" s="33"/>
      <c r="AE31" s="33"/>
      <c r="AF31" s="33"/>
      <c r="AG31" s="33">
        <f t="shared" si="3"/>
        <v>0</v>
      </c>
      <c r="AH31" s="33">
        <f t="shared" si="4"/>
        <v>0</v>
      </c>
      <c r="AI31" s="33">
        <f t="shared" si="5"/>
        <v>0</v>
      </c>
      <c r="AJ31" s="33"/>
      <c r="AK31" s="33">
        <f t="shared" si="6"/>
        <v>0</v>
      </c>
      <c r="AL31" s="33">
        <f t="shared" si="7"/>
        <v>0</v>
      </c>
      <c r="AM31" s="33"/>
      <c r="AN31" s="363"/>
      <c r="AO31" s="363"/>
      <c r="AP31" s="33"/>
      <c r="AQ31" s="363"/>
      <c r="AR31" s="33"/>
      <c r="AS31" s="363"/>
      <c r="AT31" s="363"/>
      <c r="AU31" s="33"/>
      <c r="AV31" s="363"/>
    </row>
    <row r="32" spans="2:48" ht="42.75" x14ac:dyDescent="0.2">
      <c r="B32" s="99" t="s">
        <v>120</v>
      </c>
      <c r="C32" s="231">
        <v>229</v>
      </c>
      <c r="D32" s="231">
        <v>244</v>
      </c>
      <c r="E32" s="232" t="s">
        <v>340</v>
      </c>
      <c r="F32" s="33"/>
      <c r="G32" s="33"/>
      <c r="H32" s="33"/>
      <c r="I32" s="33">
        <f>F32+G32+H32</f>
        <v>0</v>
      </c>
      <c r="J32" s="33"/>
      <c r="K32" s="33"/>
      <c r="L32" s="33"/>
      <c r="M32" s="33">
        <f>J32+K32+L32</f>
        <v>0</v>
      </c>
      <c r="N32" s="33"/>
      <c r="O32" s="33"/>
      <c r="P32" s="33"/>
      <c r="Q32" s="33"/>
      <c r="R32" s="33">
        <f t="shared" si="0"/>
        <v>0</v>
      </c>
      <c r="S32" s="33"/>
      <c r="T32" s="33"/>
      <c r="U32" s="33"/>
      <c r="V32" s="33"/>
      <c r="W32" s="33">
        <f t="shared" si="1"/>
        <v>0</v>
      </c>
      <c r="X32" s="33"/>
      <c r="Y32" s="33"/>
      <c r="Z32" s="33"/>
      <c r="AA32" s="33"/>
      <c r="AB32" s="33">
        <f t="shared" si="2"/>
        <v>0</v>
      </c>
      <c r="AC32" s="33"/>
      <c r="AD32" s="33"/>
      <c r="AE32" s="33"/>
      <c r="AF32" s="33"/>
      <c r="AG32" s="33">
        <f t="shared" si="3"/>
        <v>0</v>
      </c>
      <c r="AH32" s="33">
        <f t="shared" si="4"/>
        <v>0</v>
      </c>
      <c r="AI32" s="33">
        <f t="shared" si="5"/>
        <v>0</v>
      </c>
      <c r="AJ32" s="33"/>
      <c r="AK32" s="33">
        <f t="shared" si="6"/>
        <v>0</v>
      </c>
      <c r="AL32" s="33">
        <f t="shared" si="7"/>
        <v>0</v>
      </c>
      <c r="AM32" s="33"/>
      <c r="AN32" s="363"/>
      <c r="AO32" s="363"/>
      <c r="AP32" s="33"/>
      <c r="AQ32" s="363"/>
      <c r="AR32" s="33"/>
      <c r="AS32" s="363"/>
      <c r="AT32" s="363"/>
      <c r="AU32" s="33"/>
      <c r="AV32" s="363"/>
    </row>
    <row r="33" spans="2:48" ht="28.5" x14ac:dyDescent="0.2">
      <c r="B33" s="99" t="s">
        <v>347</v>
      </c>
      <c r="C33" s="231">
        <v>266</v>
      </c>
      <c r="D33" s="231">
        <v>111</v>
      </c>
      <c r="E33" s="232" t="s">
        <v>340</v>
      </c>
      <c r="F33" s="33">
        <v>284127</v>
      </c>
      <c r="G33" s="33">
        <v>97016.63</v>
      </c>
      <c r="H33" s="33"/>
      <c r="I33" s="33"/>
      <c r="J33" s="33">
        <v>198848.4</v>
      </c>
      <c r="K33" s="33">
        <v>58509.36</v>
      </c>
      <c r="L33" s="33">
        <v>32184.48</v>
      </c>
      <c r="M33" s="33"/>
      <c r="N33" s="33">
        <f>'Таблица 5 Соц.выплаты'!F14</f>
        <v>280000</v>
      </c>
      <c r="O33" s="33">
        <f>'Таблица 5 Соц.выплаты'!G14</f>
        <v>70000</v>
      </c>
      <c r="P33" s="33"/>
      <c r="Q33" s="33">
        <v>32188.1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>
        <v>280000</v>
      </c>
      <c r="AN33" s="363">
        <v>70000</v>
      </c>
      <c r="AO33" s="363"/>
      <c r="AP33" s="33">
        <v>32188.1</v>
      </c>
      <c r="AQ33" s="363"/>
      <c r="AR33" s="33">
        <v>280000</v>
      </c>
      <c r="AS33" s="363">
        <v>70000</v>
      </c>
      <c r="AT33" s="363"/>
      <c r="AU33" s="33">
        <v>32188.1</v>
      </c>
      <c r="AV33" s="363"/>
    </row>
    <row r="34" spans="2:48" x14ac:dyDescent="0.2">
      <c r="B34" s="99" t="s">
        <v>27</v>
      </c>
      <c r="C34" s="231">
        <v>266</v>
      </c>
      <c r="D34" s="231">
        <v>112</v>
      </c>
      <c r="E34" s="232" t="s">
        <v>341</v>
      </c>
      <c r="F34" s="33"/>
      <c r="G34" s="33"/>
      <c r="H34" s="33"/>
      <c r="I34" s="33"/>
      <c r="J34" s="33">
        <v>1380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63"/>
      <c r="AO34" s="363"/>
      <c r="AP34" s="33"/>
      <c r="AQ34" s="363"/>
      <c r="AR34" s="33"/>
      <c r="AS34" s="363"/>
      <c r="AT34" s="363"/>
      <c r="AU34" s="33"/>
      <c r="AV34" s="363"/>
    </row>
    <row r="35" spans="2:48" x14ac:dyDescent="0.2">
      <c r="B35" s="99" t="s">
        <v>107</v>
      </c>
      <c r="C35" s="231">
        <v>291</v>
      </c>
      <c r="D35" s="231">
        <v>851</v>
      </c>
      <c r="E35" s="232" t="s">
        <v>340</v>
      </c>
      <c r="F35" s="33">
        <v>4918259</v>
      </c>
      <c r="G35" s="33">
        <v>191367</v>
      </c>
      <c r="H35" s="33"/>
      <c r="I35" s="33">
        <f t="shared" ref="I35:I40" si="18">F35+G35+H35</f>
        <v>5109626</v>
      </c>
      <c r="J35" s="33">
        <v>2249161</v>
      </c>
      <c r="K35" s="33">
        <v>157044.59</v>
      </c>
      <c r="L35" s="33"/>
      <c r="M35" s="33">
        <f>J35+K35+L35</f>
        <v>2406205.59</v>
      </c>
      <c r="N35" s="33">
        <f>'Таблица 6 Налоги'!C40</f>
        <v>1589501.7080000001</v>
      </c>
      <c r="O35" s="33">
        <f>'Таблица 6 Налоги'!C39</f>
        <v>53687.850739999922</v>
      </c>
      <c r="P35" s="33"/>
      <c r="Q35" s="33"/>
      <c r="R35" s="33">
        <f t="shared" si="0"/>
        <v>1643189.55874</v>
      </c>
      <c r="S35" s="33"/>
      <c r="T35" s="33"/>
      <c r="U35" s="33"/>
      <c r="V35" s="33"/>
      <c r="W35" s="33">
        <f t="shared" si="1"/>
        <v>0</v>
      </c>
      <c r="X35" s="33"/>
      <c r="Y35" s="33"/>
      <c r="Z35" s="33"/>
      <c r="AA35" s="33"/>
      <c r="AB35" s="33">
        <f t="shared" si="2"/>
        <v>0</v>
      </c>
      <c r="AC35" s="33"/>
      <c r="AD35" s="33"/>
      <c r="AE35" s="33"/>
      <c r="AF35" s="33"/>
      <c r="AG35" s="33">
        <f t="shared" si="3"/>
        <v>0</v>
      </c>
      <c r="AH35" s="33">
        <f t="shared" si="4"/>
        <v>1589501.7080000001</v>
      </c>
      <c r="AI35" s="33">
        <f t="shared" si="5"/>
        <v>53687.850739999922</v>
      </c>
      <c r="AJ35" s="33"/>
      <c r="AK35" s="33">
        <f t="shared" si="6"/>
        <v>0</v>
      </c>
      <c r="AL35" s="33">
        <f t="shared" si="7"/>
        <v>1643189.55874</v>
      </c>
      <c r="AM35" s="33">
        <v>1589501.71</v>
      </c>
      <c r="AN35" s="363">
        <v>53687.85</v>
      </c>
      <c r="AO35" s="363"/>
      <c r="AP35" s="33"/>
      <c r="AQ35" s="363"/>
      <c r="AR35" s="33">
        <v>1589501.71</v>
      </c>
      <c r="AS35" s="363">
        <v>53687.85</v>
      </c>
      <c r="AT35" s="363"/>
      <c r="AU35" s="33"/>
      <c r="AV35" s="363"/>
    </row>
    <row r="36" spans="2:48" ht="42.75" x14ac:dyDescent="0.2">
      <c r="B36" s="99" t="s">
        <v>112</v>
      </c>
      <c r="C36" s="231">
        <v>291</v>
      </c>
      <c r="D36" s="231">
        <v>852</v>
      </c>
      <c r="E36" s="232" t="s">
        <v>340</v>
      </c>
      <c r="F36" s="33"/>
      <c r="G36" s="33">
        <v>14465</v>
      </c>
      <c r="H36" s="33"/>
      <c r="I36" s="33">
        <f t="shared" si="18"/>
        <v>14465</v>
      </c>
      <c r="J36" s="33">
        <v>3520</v>
      </c>
      <c r="K36" s="33">
        <v>16928</v>
      </c>
      <c r="L36" s="33"/>
      <c r="M36" s="33">
        <f>J36+K36+L36</f>
        <v>20448</v>
      </c>
      <c r="N36" s="33">
        <f>'Таблица 6 Налоги'!C56</f>
        <v>3520</v>
      </c>
      <c r="O36" s="33">
        <f>'Таблица 6 Налоги'!C55</f>
        <v>16036</v>
      </c>
      <c r="P36" s="33"/>
      <c r="Q36" s="33"/>
      <c r="R36" s="33">
        <f t="shared" si="0"/>
        <v>19556</v>
      </c>
      <c r="S36" s="33"/>
      <c r="T36" s="33"/>
      <c r="U36" s="33"/>
      <c r="V36" s="33"/>
      <c r="W36" s="33">
        <f t="shared" si="1"/>
        <v>0</v>
      </c>
      <c r="X36" s="33"/>
      <c r="Y36" s="33"/>
      <c r="Z36" s="33"/>
      <c r="AA36" s="33"/>
      <c r="AB36" s="33">
        <f t="shared" si="2"/>
        <v>0</v>
      </c>
      <c r="AC36" s="33"/>
      <c r="AD36" s="33"/>
      <c r="AE36" s="33"/>
      <c r="AF36" s="33"/>
      <c r="AG36" s="33">
        <f t="shared" si="3"/>
        <v>0</v>
      </c>
      <c r="AH36" s="33">
        <f t="shared" si="4"/>
        <v>3520</v>
      </c>
      <c r="AI36" s="33">
        <f t="shared" si="5"/>
        <v>16036</v>
      </c>
      <c r="AJ36" s="33"/>
      <c r="AK36" s="33">
        <f t="shared" si="6"/>
        <v>0</v>
      </c>
      <c r="AL36" s="33">
        <f t="shared" si="7"/>
        <v>19556</v>
      </c>
      <c r="AM36" s="33">
        <v>3520</v>
      </c>
      <c r="AN36" s="363">
        <v>16036</v>
      </c>
      <c r="AO36" s="363"/>
      <c r="AP36" s="33"/>
      <c r="AQ36" s="363"/>
      <c r="AR36" s="33">
        <v>3520</v>
      </c>
      <c r="AS36" s="363">
        <v>16036</v>
      </c>
      <c r="AT36" s="363"/>
      <c r="AU36" s="33"/>
      <c r="AV36" s="363"/>
    </row>
    <row r="37" spans="2:48" x14ac:dyDescent="0.2">
      <c r="B37" s="99" t="s">
        <v>342</v>
      </c>
      <c r="C37" s="231">
        <v>292</v>
      </c>
      <c r="D37" s="231">
        <v>853</v>
      </c>
      <c r="E37" s="232" t="s">
        <v>340</v>
      </c>
      <c r="F37" s="33"/>
      <c r="G37" s="33">
        <v>500</v>
      </c>
      <c r="H37" s="33"/>
      <c r="I37" s="33">
        <f t="shared" si="18"/>
        <v>500</v>
      </c>
      <c r="J37" s="33"/>
      <c r="K37" s="33">
        <v>1000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63"/>
      <c r="AO37" s="363"/>
      <c r="AP37" s="33"/>
      <c r="AQ37" s="363"/>
      <c r="AR37" s="33"/>
      <c r="AS37" s="363"/>
      <c r="AT37" s="363"/>
      <c r="AU37" s="33"/>
      <c r="AV37" s="363"/>
    </row>
    <row r="38" spans="2:48" ht="42.75" x14ac:dyDescent="0.2">
      <c r="B38" s="99" t="s">
        <v>111</v>
      </c>
      <c r="C38" s="231">
        <v>293</v>
      </c>
      <c r="D38" s="231">
        <v>853</v>
      </c>
      <c r="E38" s="232" t="s">
        <v>340</v>
      </c>
      <c r="F38" s="33"/>
      <c r="G38" s="33">
        <v>200</v>
      </c>
      <c r="H38" s="33"/>
      <c r="I38" s="33">
        <f t="shared" si="18"/>
        <v>200</v>
      </c>
      <c r="J38" s="33"/>
      <c r="K38" s="33">
        <v>1000</v>
      </c>
      <c r="L38" s="33"/>
      <c r="M38" s="33">
        <f>J38+K38+L38</f>
        <v>1000</v>
      </c>
      <c r="N38" s="33"/>
      <c r="O38" s="33"/>
      <c r="P38" s="33"/>
      <c r="Q38" s="33"/>
      <c r="R38" s="33">
        <f t="shared" si="0"/>
        <v>0</v>
      </c>
      <c r="S38" s="33"/>
      <c r="T38" s="33"/>
      <c r="U38" s="33"/>
      <c r="V38" s="33"/>
      <c r="W38" s="33">
        <f t="shared" si="1"/>
        <v>0</v>
      </c>
      <c r="X38" s="33"/>
      <c r="Y38" s="33"/>
      <c r="Z38" s="33"/>
      <c r="AA38" s="33"/>
      <c r="AB38" s="33">
        <f t="shared" si="2"/>
        <v>0</v>
      </c>
      <c r="AC38" s="33"/>
      <c r="AD38" s="33"/>
      <c r="AE38" s="33"/>
      <c r="AF38" s="33"/>
      <c r="AG38" s="33">
        <f t="shared" si="3"/>
        <v>0</v>
      </c>
      <c r="AH38" s="33">
        <f t="shared" si="4"/>
        <v>0</v>
      </c>
      <c r="AI38" s="33">
        <f t="shared" si="5"/>
        <v>0</v>
      </c>
      <c r="AJ38" s="33"/>
      <c r="AK38" s="33">
        <f t="shared" si="6"/>
        <v>0</v>
      </c>
      <c r="AL38" s="33">
        <f t="shared" si="7"/>
        <v>0</v>
      </c>
      <c r="AM38" s="33"/>
      <c r="AN38" s="363"/>
      <c r="AO38" s="363"/>
      <c r="AP38" s="33"/>
      <c r="AQ38" s="363"/>
      <c r="AR38" s="33"/>
      <c r="AS38" s="363"/>
      <c r="AT38" s="363"/>
      <c r="AU38" s="33"/>
      <c r="AV38" s="363"/>
    </row>
    <row r="39" spans="2:48" ht="28.5" x14ac:dyDescent="0.2">
      <c r="B39" s="99" t="s">
        <v>110</v>
      </c>
      <c r="C39" s="231">
        <v>294</v>
      </c>
      <c r="D39" s="231"/>
      <c r="E39" s="232" t="s">
        <v>340</v>
      </c>
      <c r="F39" s="33"/>
      <c r="G39" s="33"/>
      <c r="H39" s="33"/>
      <c r="I39" s="33">
        <f t="shared" si="18"/>
        <v>0</v>
      </c>
      <c r="J39" s="33"/>
      <c r="K39" s="33"/>
      <c r="L39" s="33"/>
      <c r="M39" s="33">
        <f>J39+K39+L39</f>
        <v>0</v>
      </c>
      <c r="N39" s="33"/>
      <c r="O39" s="33"/>
      <c r="P39" s="33"/>
      <c r="Q39" s="33"/>
      <c r="R39" s="33">
        <f t="shared" si="0"/>
        <v>0</v>
      </c>
      <c r="S39" s="33"/>
      <c r="T39" s="33"/>
      <c r="U39" s="33"/>
      <c r="V39" s="33"/>
      <c r="W39" s="33">
        <f t="shared" si="1"/>
        <v>0</v>
      </c>
      <c r="X39" s="33"/>
      <c r="Y39" s="33"/>
      <c r="Z39" s="33"/>
      <c r="AA39" s="33"/>
      <c r="AB39" s="33">
        <f t="shared" si="2"/>
        <v>0</v>
      </c>
      <c r="AC39" s="33"/>
      <c r="AD39" s="33"/>
      <c r="AE39" s="33"/>
      <c r="AF39" s="33"/>
      <c r="AG39" s="33">
        <f t="shared" si="3"/>
        <v>0</v>
      </c>
      <c r="AH39" s="33">
        <f t="shared" si="4"/>
        <v>0</v>
      </c>
      <c r="AI39" s="33">
        <f t="shared" si="5"/>
        <v>0</v>
      </c>
      <c r="AJ39" s="33"/>
      <c r="AK39" s="33">
        <f t="shared" si="6"/>
        <v>0</v>
      </c>
      <c r="AL39" s="33">
        <f t="shared" si="7"/>
        <v>0</v>
      </c>
      <c r="AM39" s="33"/>
      <c r="AN39" s="363"/>
      <c r="AO39" s="363"/>
      <c r="AP39" s="33"/>
      <c r="AQ39" s="363"/>
      <c r="AR39" s="33"/>
      <c r="AS39" s="363"/>
      <c r="AT39" s="363"/>
      <c r="AU39" s="33"/>
      <c r="AV39" s="363"/>
    </row>
    <row r="40" spans="2:48" ht="13.5" customHeight="1" x14ac:dyDescent="0.2">
      <c r="B40" s="99" t="s">
        <v>108</v>
      </c>
      <c r="C40" s="231">
        <v>295</v>
      </c>
      <c r="D40" s="231">
        <v>853</v>
      </c>
      <c r="E40" s="232" t="s">
        <v>340</v>
      </c>
      <c r="F40" s="33"/>
      <c r="G40" s="33">
        <v>51500</v>
      </c>
      <c r="H40" s="33"/>
      <c r="I40" s="33">
        <f t="shared" si="18"/>
        <v>51500</v>
      </c>
      <c r="J40" s="33"/>
      <c r="K40" s="33">
        <v>1000</v>
      </c>
      <c r="L40" s="33"/>
      <c r="M40" s="33">
        <f>J40+K40+L40</f>
        <v>1000</v>
      </c>
      <c r="N40" s="33"/>
      <c r="O40" s="33"/>
      <c r="P40" s="33"/>
      <c r="Q40" s="33"/>
      <c r="R40" s="33">
        <f t="shared" si="0"/>
        <v>0</v>
      </c>
      <c r="S40" s="33"/>
      <c r="T40" s="33"/>
      <c r="U40" s="33"/>
      <c r="V40" s="33"/>
      <c r="W40" s="33">
        <f t="shared" si="1"/>
        <v>0</v>
      </c>
      <c r="X40" s="33"/>
      <c r="Y40" s="33"/>
      <c r="Z40" s="33"/>
      <c r="AA40" s="33"/>
      <c r="AB40" s="33">
        <f t="shared" si="2"/>
        <v>0</v>
      </c>
      <c r="AC40" s="33"/>
      <c r="AD40" s="33"/>
      <c r="AE40" s="33"/>
      <c r="AF40" s="33"/>
      <c r="AG40" s="33">
        <f t="shared" si="3"/>
        <v>0</v>
      </c>
      <c r="AH40" s="33">
        <f t="shared" si="4"/>
        <v>0</v>
      </c>
      <c r="AI40" s="33">
        <f t="shared" si="5"/>
        <v>0</v>
      </c>
      <c r="AJ40" s="33"/>
      <c r="AK40" s="33">
        <f t="shared" si="6"/>
        <v>0</v>
      </c>
      <c r="AL40" s="33">
        <f t="shared" si="7"/>
        <v>0</v>
      </c>
      <c r="AM40" s="33"/>
      <c r="AN40" s="363"/>
      <c r="AO40" s="363"/>
      <c r="AP40" s="33"/>
      <c r="AQ40" s="363"/>
      <c r="AR40" s="33"/>
      <c r="AS40" s="363"/>
      <c r="AT40" s="363"/>
      <c r="AU40" s="33"/>
      <c r="AV40" s="363"/>
    </row>
    <row r="41" spans="2:48" ht="13.5" customHeight="1" x14ac:dyDescent="0.2">
      <c r="B41" s="99" t="s">
        <v>345</v>
      </c>
      <c r="C41" s="231">
        <v>296</v>
      </c>
      <c r="D41" s="231">
        <v>113</v>
      </c>
      <c r="E41" s="232" t="s">
        <v>340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63"/>
      <c r="AO41" s="363"/>
      <c r="AP41" s="33"/>
      <c r="AQ41" s="363"/>
      <c r="AR41" s="33"/>
      <c r="AS41" s="363"/>
      <c r="AT41" s="363"/>
      <c r="AU41" s="33"/>
      <c r="AV41" s="363"/>
    </row>
    <row r="42" spans="2:48" ht="13.5" customHeight="1" x14ac:dyDescent="0.2">
      <c r="B42" s="99" t="s">
        <v>344</v>
      </c>
      <c r="C42" s="231">
        <v>296</v>
      </c>
      <c r="D42" s="231">
        <v>340</v>
      </c>
      <c r="E42" s="232" t="s">
        <v>340</v>
      </c>
      <c r="F42" s="33"/>
      <c r="G42" s="33">
        <v>156400</v>
      </c>
      <c r="H42" s="33"/>
      <c r="I42" s="33">
        <f>F42+G42+H42</f>
        <v>156400</v>
      </c>
      <c r="J42" s="33"/>
      <c r="K42" s="33">
        <v>128800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63"/>
      <c r="AO42" s="363"/>
      <c r="AP42" s="33"/>
      <c r="AQ42" s="363"/>
      <c r="AR42" s="33"/>
      <c r="AS42" s="363"/>
      <c r="AT42" s="363"/>
      <c r="AU42" s="33"/>
      <c r="AV42" s="363"/>
    </row>
    <row r="43" spans="2:48" ht="13.5" customHeight="1" x14ac:dyDescent="0.2">
      <c r="B43" s="99" t="s">
        <v>109</v>
      </c>
      <c r="C43" s="231">
        <v>296</v>
      </c>
      <c r="D43" s="231">
        <v>853</v>
      </c>
      <c r="E43" s="232" t="s">
        <v>340</v>
      </c>
      <c r="F43" s="33"/>
      <c r="G43" s="33"/>
      <c r="H43" s="33"/>
      <c r="I43" s="33">
        <f>F43+G43+H43</f>
        <v>0</v>
      </c>
      <c r="J43" s="33"/>
      <c r="K43" s="33"/>
      <c r="L43" s="33"/>
      <c r="M43" s="33">
        <f>J43+K43+L43</f>
        <v>0</v>
      </c>
      <c r="N43" s="33"/>
      <c r="O43" s="33"/>
      <c r="P43" s="33"/>
      <c r="Q43" s="33"/>
      <c r="R43" s="33">
        <f t="shared" si="0"/>
        <v>0</v>
      </c>
      <c r="S43" s="33"/>
      <c r="T43" s="33"/>
      <c r="U43" s="33"/>
      <c r="V43" s="33"/>
      <c r="W43" s="33">
        <f t="shared" si="1"/>
        <v>0</v>
      </c>
      <c r="X43" s="33"/>
      <c r="Y43" s="33"/>
      <c r="Z43" s="33"/>
      <c r="AA43" s="33"/>
      <c r="AB43" s="33">
        <f t="shared" si="2"/>
        <v>0</v>
      </c>
      <c r="AC43" s="33"/>
      <c r="AD43" s="33"/>
      <c r="AE43" s="33"/>
      <c r="AF43" s="33"/>
      <c r="AG43" s="33">
        <f t="shared" si="3"/>
        <v>0</v>
      </c>
      <c r="AH43" s="33">
        <f t="shared" si="4"/>
        <v>0</v>
      </c>
      <c r="AI43" s="33">
        <f t="shared" si="5"/>
        <v>0</v>
      </c>
      <c r="AJ43" s="33"/>
      <c r="AK43" s="33">
        <f t="shared" si="6"/>
        <v>0</v>
      </c>
      <c r="AL43" s="33">
        <f t="shared" si="7"/>
        <v>0</v>
      </c>
      <c r="AM43" s="33"/>
      <c r="AN43" s="363"/>
      <c r="AO43" s="363"/>
      <c r="AP43" s="33"/>
      <c r="AQ43" s="363"/>
      <c r="AR43" s="33"/>
      <c r="AS43" s="363"/>
      <c r="AT43" s="363"/>
      <c r="AU43" s="33"/>
      <c r="AV43" s="363"/>
    </row>
    <row r="44" spans="2:48" ht="13.5" customHeight="1" x14ac:dyDescent="0.2">
      <c r="B44" s="99" t="s">
        <v>343</v>
      </c>
      <c r="C44" s="231">
        <v>297</v>
      </c>
      <c r="D44" s="231">
        <v>853</v>
      </c>
      <c r="E44" s="232" t="s">
        <v>340</v>
      </c>
      <c r="F44" s="33"/>
      <c r="G44" s="33">
        <v>105000</v>
      </c>
      <c r="H44" s="33"/>
      <c r="I44" s="33"/>
      <c r="J44" s="33"/>
      <c r="K44" s="33">
        <v>105000</v>
      </c>
      <c r="L44" s="33"/>
      <c r="M44" s="33"/>
      <c r="N44" s="33"/>
      <c r="O44" s="33">
        <f>'Таблица 6 Налоги'!G65</f>
        <v>120000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63">
        <v>120000</v>
      </c>
      <c r="AO44" s="363"/>
      <c r="AP44" s="33"/>
      <c r="AQ44" s="363"/>
      <c r="AR44" s="33"/>
      <c r="AS44" s="363">
        <v>120000</v>
      </c>
      <c r="AT44" s="363"/>
      <c r="AU44" s="33"/>
      <c r="AV44" s="363"/>
    </row>
    <row r="45" spans="2:48" x14ac:dyDescent="0.2">
      <c r="B45" s="99" t="s">
        <v>39</v>
      </c>
      <c r="C45" s="231">
        <v>310</v>
      </c>
      <c r="D45" s="231">
        <v>244</v>
      </c>
      <c r="E45" s="232" t="s">
        <v>340</v>
      </c>
      <c r="F45" s="33">
        <v>742895.08</v>
      </c>
      <c r="G45" s="33">
        <v>47041494.869999997</v>
      </c>
      <c r="H45" s="33">
        <v>20108482.850000001</v>
      </c>
      <c r="I45" s="33">
        <f t="shared" ref="I45:I56" si="19">F45+G45+H45</f>
        <v>67892872.799999997</v>
      </c>
      <c r="J45" s="33">
        <v>3255109.28</v>
      </c>
      <c r="K45" s="33">
        <v>24048113.920000002</v>
      </c>
      <c r="L45" s="33">
        <v>7458715.6799999997</v>
      </c>
      <c r="M45" s="33">
        <f t="shared" ref="M45:M56" si="20">J45+K45+L45</f>
        <v>34761938.880000003</v>
      </c>
      <c r="N45" s="33">
        <f>'Таблица 17 310'!F19</f>
        <v>5721751.3700000001</v>
      </c>
      <c r="O45" s="33">
        <f>'Таблица 17 310'!G19</f>
        <v>16253248.629999999</v>
      </c>
      <c r="P45" s="33"/>
      <c r="Q45" s="33"/>
      <c r="R45" s="33">
        <f t="shared" si="0"/>
        <v>21975000</v>
      </c>
      <c r="S45" s="33"/>
      <c r="T45" s="33"/>
      <c r="U45" s="33"/>
      <c r="V45" s="33"/>
      <c r="W45" s="33">
        <f t="shared" si="1"/>
        <v>0</v>
      </c>
      <c r="X45" s="33"/>
      <c r="Y45" s="33"/>
      <c r="Z45" s="33"/>
      <c r="AA45" s="33"/>
      <c r="AB45" s="33">
        <f t="shared" si="2"/>
        <v>0</v>
      </c>
      <c r="AC45" s="33"/>
      <c r="AD45" s="33"/>
      <c r="AE45" s="33"/>
      <c r="AF45" s="33"/>
      <c r="AG45" s="33">
        <f t="shared" si="3"/>
        <v>0</v>
      </c>
      <c r="AH45" s="33">
        <f t="shared" si="4"/>
        <v>5721751.3700000001</v>
      </c>
      <c r="AI45" s="33">
        <f t="shared" si="5"/>
        <v>16253248.629999999</v>
      </c>
      <c r="AJ45" s="33"/>
      <c r="AK45" s="33">
        <f t="shared" si="6"/>
        <v>0</v>
      </c>
      <c r="AL45" s="33">
        <f t="shared" si="7"/>
        <v>21975000</v>
      </c>
      <c r="AM45" s="33">
        <v>5721751.3700000001</v>
      </c>
      <c r="AN45" s="363">
        <v>16253248.630000001</v>
      </c>
      <c r="AO45" s="363"/>
      <c r="AP45" s="33">
        <v>78670050</v>
      </c>
      <c r="AQ45" s="363"/>
      <c r="AR45" s="33">
        <v>5721751.3700000001</v>
      </c>
      <c r="AS45" s="363">
        <v>16253248.630000001</v>
      </c>
      <c r="AT45" s="363"/>
      <c r="AU45" s="33">
        <v>82072140</v>
      </c>
      <c r="AV45" s="363"/>
    </row>
    <row r="46" spans="2:48" ht="42.75" x14ac:dyDescent="0.2">
      <c r="B46" s="99" t="s">
        <v>122</v>
      </c>
      <c r="C46" s="231">
        <v>341</v>
      </c>
      <c r="D46" s="231">
        <v>244</v>
      </c>
      <c r="E46" s="232" t="s">
        <v>340</v>
      </c>
      <c r="F46" s="33"/>
      <c r="G46" s="33">
        <v>30000</v>
      </c>
      <c r="H46" s="33"/>
      <c r="I46" s="33">
        <f t="shared" si="19"/>
        <v>30000</v>
      </c>
      <c r="J46" s="33"/>
      <c r="K46" s="33">
        <v>30000</v>
      </c>
      <c r="L46" s="33"/>
      <c r="M46" s="33">
        <f t="shared" si="20"/>
        <v>30000</v>
      </c>
      <c r="N46" s="33"/>
      <c r="O46" s="33">
        <f>'Таблица 18 340'!G13</f>
        <v>30000</v>
      </c>
      <c r="P46" s="33"/>
      <c r="Q46" s="33"/>
      <c r="R46" s="33">
        <f t="shared" si="0"/>
        <v>30000</v>
      </c>
      <c r="S46" s="33"/>
      <c r="T46" s="33"/>
      <c r="U46" s="33"/>
      <c r="V46" s="33"/>
      <c r="W46" s="33">
        <f t="shared" si="1"/>
        <v>0</v>
      </c>
      <c r="X46" s="33"/>
      <c r="Y46" s="33"/>
      <c r="Z46" s="33"/>
      <c r="AA46" s="33"/>
      <c r="AB46" s="33">
        <f t="shared" si="2"/>
        <v>0</v>
      </c>
      <c r="AC46" s="33"/>
      <c r="AD46" s="33"/>
      <c r="AE46" s="33"/>
      <c r="AF46" s="33"/>
      <c r="AG46" s="33">
        <f t="shared" si="3"/>
        <v>0</v>
      </c>
      <c r="AH46" s="33">
        <f t="shared" si="4"/>
        <v>0</v>
      </c>
      <c r="AI46" s="33">
        <f t="shared" si="5"/>
        <v>30000</v>
      </c>
      <c r="AJ46" s="33"/>
      <c r="AK46" s="33">
        <f t="shared" si="6"/>
        <v>0</v>
      </c>
      <c r="AL46" s="33">
        <f t="shared" si="7"/>
        <v>30000</v>
      </c>
      <c r="AM46" s="33"/>
      <c r="AN46" s="363">
        <v>30000</v>
      </c>
      <c r="AO46" s="363"/>
      <c r="AP46" s="33"/>
      <c r="AQ46" s="363"/>
      <c r="AR46" s="33"/>
      <c r="AS46" s="363">
        <v>30000</v>
      </c>
      <c r="AT46" s="363"/>
      <c r="AU46" s="33"/>
      <c r="AV46" s="363"/>
    </row>
    <row r="47" spans="2:48" x14ac:dyDescent="0.2">
      <c r="B47" s="99" t="s">
        <v>123</v>
      </c>
      <c r="C47" s="231">
        <v>342</v>
      </c>
      <c r="D47" s="231">
        <v>244</v>
      </c>
      <c r="E47" s="232" t="s">
        <v>340</v>
      </c>
      <c r="F47" s="33"/>
      <c r="G47" s="33">
        <v>45000</v>
      </c>
      <c r="H47" s="33">
        <v>5000</v>
      </c>
      <c r="I47" s="33">
        <f t="shared" si="19"/>
        <v>50000</v>
      </c>
      <c r="J47" s="33"/>
      <c r="K47" s="33">
        <v>45000</v>
      </c>
      <c r="L47" s="33">
        <v>452</v>
      </c>
      <c r="M47" s="33">
        <f t="shared" si="20"/>
        <v>45452</v>
      </c>
      <c r="N47" s="33"/>
      <c r="O47" s="33">
        <f>'Таблица 18 340'!G18</f>
        <v>45000</v>
      </c>
      <c r="P47" s="33"/>
      <c r="Q47" s="33"/>
      <c r="R47" s="33">
        <f t="shared" si="0"/>
        <v>45000</v>
      </c>
      <c r="S47" s="33"/>
      <c r="T47" s="33"/>
      <c r="U47" s="33"/>
      <c r="V47" s="33"/>
      <c r="W47" s="33">
        <f t="shared" si="1"/>
        <v>0</v>
      </c>
      <c r="X47" s="33"/>
      <c r="Y47" s="33"/>
      <c r="Z47" s="33"/>
      <c r="AA47" s="33"/>
      <c r="AB47" s="33">
        <f t="shared" si="2"/>
        <v>0</v>
      </c>
      <c r="AC47" s="33"/>
      <c r="AD47" s="33"/>
      <c r="AE47" s="33"/>
      <c r="AF47" s="33"/>
      <c r="AG47" s="33">
        <f t="shared" si="3"/>
        <v>0</v>
      </c>
      <c r="AH47" s="33">
        <f t="shared" si="4"/>
        <v>0</v>
      </c>
      <c r="AI47" s="33">
        <f t="shared" si="5"/>
        <v>45000</v>
      </c>
      <c r="AJ47" s="33"/>
      <c r="AK47" s="33">
        <f t="shared" si="6"/>
        <v>0</v>
      </c>
      <c r="AL47" s="33">
        <f t="shared" si="7"/>
        <v>45000</v>
      </c>
      <c r="AM47" s="33"/>
      <c r="AN47" s="363">
        <v>45000</v>
      </c>
      <c r="AO47" s="363"/>
      <c r="AP47" s="33"/>
      <c r="AQ47" s="363"/>
      <c r="AR47" s="33"/>
      <c r="AS47" s="363">
        <v>45000</v>
      </c>
      <c r="AT47" s="363"/>
      <c r="AU47" s="33"/>
      <c r="AV47" s="363"/>
    </row>
    <row r="48" spans="2:48" ht="28.5" x14ac:dyDescent="0.2">
      <c r="B48" s="99" t="s">
        <v>124</v>
      </c>
      <c r="C48" s="231">
        <v>343</v>
      </c>
      <c r="D48" s="231">
        <v>244</v>
      </c>
      <c r="E48" s="232" t="s">
        <v>340</v>
      </c>
      <c r="F48" s="33"/>
      <c r="G48" s="33">
        <v>350000</v>
      </c>
      <c r="H48" s="33"/>
      <c r="I48" s="33">
        <f t="shared" si="19"/>
        <v>350000</v>
      </c>
      <c r="J48" s="33"/>
      <c r="K48" s="33">
        <v>360512.75</v>
      </c>
      <c r="L48" s="33"/>
      <c r="M48" s="33">
        <f t="shared" si="20"/>
        <v>360512.75</v>
      </c>
      <c r="N48" s="33"/>
      <c r="O48" s="33">
        <f>'Таблица 18 340'!G23</f>
        <v>400000</v>
      </c>
      <c r="P48" s="33"/>
      <c r="Q48" s="33"/>
      <c r="R48" s="33">
        <f t="shared" si="0"/>
        <v>400000</v>
      </c>
      <c r="S48" s="33"/>
      <c r="T48" s="33"/>
      <c r="U48" s="33"/>
      <c r="V48" s="33"/>
      <c r="W48" s="33">
        <f t="shared" si="1"/>
        <v>0</v>
      </c>
      <c r="X48" s="33"/>
      <c r="Y48" s="33"/>
      <c r="Z48" s="33"/>
      <c r="AA48" s="33"/>
      <c r="AB48" s="33">
        <f t="shared" si="2"/>
        <v>0</v>
      </c>
      <c r="AC48" s="33"/>
      <c r="AD48" s="33"/>
      <c r="AE48" s="33"/>
      <c r="AF48" s="33"/>
      <c r="AG48" s="33">
        <f t="shared" si="3"/>
        <v>0</v>
      </c>
      <c r="AH48" s="33">
        <f t="shared" si="4"/>
        <v>0</v>
      </c>
      <c r="AI48" s="33">
        <f t="shared" si="5"/>
        <v>400000</v>
      </c>
      <c r="AJ48" s="33"/>
      <c r="AK48" s="33">
        <f t="shared" si="6"/>
        <v>0</v>
      </c>
      <c r="AL48" s="33">
        <f t="shared" si="7"/>
        <v>400000</v>
      </c>
      <c r="AM48" s="33"/>
      <c r="AN48" s="363">
        <v>400000</v>
      </c>
      <c r="AO48" s="363"/>
      <c r="AP48" s="33"/>
      <c r="AQ48" s="363"/>
      <c r="AR48" s="33"/>
      <c r="AS48" s="363">
        <v>400000</v>
      </c>
      <c r="AT48" s="363"/>
      <c r="AU48" s="33"/>
      <c r="AV48" s="363"/>
    </row>
    <row r="49" spans="2:48" ht="28.5" x14ac:dyDescent="0.2">
      <c r="B49" s="99" t="s">
        <v>125</v>
      </c>
      <c r="C49" s="231">
        <v>344</v>
      </c>
      <c r="D49" s="231">
        <v>244</v>
      </c>
      <c r="E49" s="232" t="s">
        <v>340</v>
      </c>
      <c r="F49" s="33"/>
      <c r="G49" s="33">
        <v>670000</v>
      </c>
      <c r="H49" s="33"/>
      <c r="I49" s="33">
        <f t="shared" si="19"/>
        <v>670000</v>
      </c>
      <c r="J49" s="33">
        <v>400000</v>
      </c>
      <c r="K49" s="33">
        <v>250000</v>
      </c>
      <c r="L49" s="33"/>
      <c r="M49" s="33">
        <f t="shared" si="20"/>
        <v>650000</v>
      </c>
      <c r="N49" s="33">
        <f>'Таблица 18 340'!F28</f>
        <v>587500</v>
      </c>
      <c r="O49" s="33">
        <f>'Таблица 18 340'!G28</f>
        <v>287500</v>
      </c>
      <c r="P49" s="33"/>
      <c r="Q49" s="33"/>
      <c r="R49" s="33">
        <f t="shared" si="0"/>
        <v>875000</v>
      </c>
      <c r="S49" s="33"/>
      <c r="T49" s="33"/>
      <c r="U49" s="33"/>
      <c r="V49" s="33"/>
      <c r="W49" s="33">
        <f t="shared" si="1"/>
        <v>0</v>
      </c>
      <c r="X49" s="33"/>
      <c r="Y49" s="33"/>
      <c r="Z49" s="33"/>
      <c r="AA49" s="33"/>
      <c r="AB49" s="33">
        <f t="shared" si="2"/>
        <v>0</v>
      </c>
      <c r="AC49" s="33"/>
      <c r="AD49" s="33"/>
      <c r="AE49" s="33"/>
      <c r="AF49" s="33"/>
      <c r="AG49" s="33">
        <f t="shared" si="3"/>
        <v>0</v>
      </c>
      <c r="AH49" s="33">
        <f t="shared" si="4"/>
        <v>587500</v>
      </c>
      <c r="AI49" s="33">
        <f t="shared" si="5"/>
        <v>287500</v>
      </c>
      <c r="AJ49" s="33"/>
      <c r="AK49" s="33">
        <f t="shared" si="6"/>
        <v>0</v>
      </c>
      <c r="AL49" s="33">
        <f t="shared" si="7"/>
        <v>875000</v>
      </c>
      <c r="AM49" s="33">
        <v>587500</v>
      </c>
      <c r="AN49" s="363">
        <v>287500</v>
      </c>
      <c r="AO49" s="363"/>
      <c r="AP49" s="33"/>
      <c r="AQ49" s="363"/>
      <c r="AR49" s="33">
        <v>587500</v>
      </c>
      <c r="AS49" s="363">
        <v>287500</v>
      </c>
      <c r="AT49" s="363"/>
      <c r="AU49" s="33"/>
      <c r="AV49" s="363"/>
    </row>
    <row r="50" spans="2:48" x14ac:dyDescent="0.2">
      <c r="B50" s="99" t="s">
        <v>126</v>
      </c>
      <c r="C50" s="231">
        <v>345</v>
      </c>
      <c r="D50" s="231">
        <v>244</v>
      </c>
      <c r="E50" s="232" t="s">
        <v>340</v>
      </c>
      <c r="F50" s="33">
        <v>41531</v>
      </c>
      <c r="G50" s="33">
        <v>350000</v>
      </c>
      <c r="H50" s="33"/>
      <c r="I50" s="33">
        <f t="shared" si="19"/>
        <v>391531</v>
      </c>
      <c r="J50" s="33">
        <v>300000</v>
      </c>
      <c r="K50" s="33">
        <v>208390.22</v>
      </c>
      <c r="L50" s="33"/>
      <c r="M50" s="33">
        <f t="shared" si="20"/>
        <v>508390.22</v>
      </c>
      <c r="N50" s="33">
        <f>'Таблица 18 340'!F33</f>
        <v>350000</v>
      </c>
      <c r="O50" s="33">
        <f>'Таблица 18 340'!G33</f>
        <v>250000</v>
      </c>
      <c r="P50" s="33"/>
      <c r="Q50" s="33"/>
      <c r="R50" s="33">
        <f t="shared" si="0"/>
        <v>600000</v>
      </c>
      <c r="S50" s="33"/>
      <c r="T50" s="33"/>
      <c r="U50" s="33"/>
      <c r="V50" s="33"/>
      <c r="W50" s="33">
        <f t="shared" si="1"/>
        <v>0</v>
      </c>
      <c r="X50" s="33"/>
      <c r="Y50" s="33"/>
      <c r="Z50" s="33"/>
      <c r="AA50" s="33"/>
      <c r="AB50" s="33">
        <f t="shared" si="2"/>
        <v>0</v>
      </c>
      <c r="AC50" s="33"/>
      <c r="AD50" s="33"/>
      <c r="AE50" s="33"/>
      <c r="AF50" s="33"/>
      <c r="AG50" s="33">
        <f t="shared" si="3"/>
        <v>0</v>
      </c>
      <c r="AH50" s="33">
        <f t="shared" si="4"/>
        <v>350000</v>
      </c>
      <c r="AI50" s="33">
        <f t="shared" si="5"/>
        <v>250000</v>
      </c>
      <c r="AJ50" s="33"/>
      <c r="AK50" s="33">
        <f t="shared" si="6"/>
        <v>0</v>
      </c>
      <c r="AL50" s="33">
        <f t="shared" si="7"/>
        <v>600000</v>
      </c>
      <c r="AM50" s="33">
        <v>350000</v>
      </c>
      <c r="AN50" s="363">
        <v>250000</v>
      </c>
      <c r="AO50" s="363"/>
      <c r="AP50" s="33"/>
      <c r="AQ50" s="363"/>
      <c r="AR50" s="33">
        <v>350000</v>
      </c>
      <c r="AS50" s="363">
        <v>250000</v>
      </c>
      <c r="AT50" s="363"/>
      <c r="AU50" s="33"/>
      <c r="AV50" s="363"/>
    </row>
    <row r="51" spans="2:48" ht="28.5" x14ac:dyDescent="0.2">
      <c r="B51" s="99" t="s">
        <v>127</v>
      </c>
      <c r="C51" s="231">
        <v>346</v>
      </c>
      <c r="D51" s="231">
        <v>244</v>
      </c>
      <c r="E51" s="232" t="s">
        <v>340</v>
      </c>
      <c r="F51" s="33">
        <v>738076.22</v>
      </c>
      <c r="G51" s="33">
        <v>3109978.3</v>
      </c>
      <c r="H51" s="33">
        <v>30000</v>
      </c>
      <c r="I51" s="33">
        <f t="shared" si="19"/>
        <v>3878054.5199999996</v>
      </c>
      <c r="J51" s="33">
        <v>1065611.1200000001</v>
      </c>
      <c r="K51" s="33">
        <v>2946681</v>
      </c>
      <c r="L51" s="33">
        <v>170000</v>
      </c>
      <c r="M51" s="33">
        <f t="shared" si="20"/>
        <v>4182292.12</v>
      </c>
      <c r="N51" s="33">
        <f>'Таблица 18 340'!F46</f>
        <v>1175611.1200000001</v>
      </c>
      <c r="O51" s="33">
        <f>'Таблица 18 340'!G46</f>
        <v>3530050.16</v>
      </c>
      <c r="P51" s="33"/>
      <c r="Q51" s="33">
        <f>50000+120000</f>
        <v>170000</v>
      </c>
      <c r="R51" s="33">
        <f t="shared" si="0"/>
        <v>4875661.28</v>
      </c>
      <c r="S51" s="33"/>
      <c r="T51" s="33"/>
      <c r="U51" s="33"/>
      <c r="V51" s="33"/>
      <c r="W51" s="33">
        <f t="shared" si="1"/>
        <v>0</v>
      </c>
      <c r="X51" s="33"/>
      <c r="Y51" s="33"/>
      <c r="Z51" s="33"/>
      <c r="AA51" s="33"/>
      <c r="AB51" s="33">
        <f t="shared" si="2"/>
        <v>0</v>
      </c>
      <c r="AC51" s="33"/>
      <c r="AD51" s="33"/>
      <c r="AE51" s="33"/>
      <c r="AF51" s="33"/>
      <c r="AG51" s="33">
        <f t="shared" si="3"/>
        <v>0</v>
      </c>
      <c r="AH51" s="33">
        <f t="shared" si="4"/>
        <v>1175611.1200000001</v>
      </c>
      <c r="AI51" s="33">
        <f t="shared" si="5"/>
        <v>3530050.16</v>
      </c>
      <c r="AJ51" s="33"/>
      <c r="AK51" s="33">
        <f t="shared" si="6"/>
        <v>170000</v>
      </c>
      <c r="AL51" s="33">
        <f t="shared" si="7"/>
        <v>4875661.28</v>
      </c>
      <c r="AM51" s="33">
        <v>1175611.1200000001</v>
      </c>
      <c r="AN51" s="363">
        <v>3530050.16</v>
      </c>
      <c r="AO51" s="363"/>
      <c r="AP51" s="33">
        <f>50000+120000</f>
        <v>170000</v>
      </c>
      <c r="AQ51" s="363"/>
      <c r="AR51" s="33">
        <v>1175611.1200000001</v>
      </c>
      <c r="AS51" s="363">
        <v>3530050.16</v>
      </c>
      <c r="AT51" s="363"/>
      <c r="AU51" s="33">
        <f>50000+120000</f>
        <v>170000</v>
      </c>
      <c r="AV51" s="363"/>
    </row>
    <row r="52" spans="2:48" ht="28.5" x14ac:dyDescent="0.2">
      <c r="B52" s="99" t="s">
        <v>128</v>
      </c>
      <c r="C52" s="231">
        <v>347</v>
      </c>
      <c r="D52" s="231">
        <v>244</v>
      </c>
      <c r="E52" s="232" t="s">
        <v>340</v>
      </c>
      <c r="F52" s="33"/>
      <c r="G52" s="33">
        <v>390021.7</v>
      </c>
      <c r="H52" s="33"/>
      <c r="I52" s="33">
        <f t="shared" si="19"/>
        <v>390021.7</v>
      </c>
      <c r="J52" s="33"/>
      <c r="K52" s="33">
        <v>265500</v>
      </c>
      <c r="L52" s="33"/>
      <c r="M52" s="33">
        <f t="shared" si="20"/>
        <v>265500</v>
      </c>
      <c r="N52" s="33"/>
      <c r="O52" s="33"/>
      <c r="P52" s="33"/>
      <c r="Q52" s="33"/>
      <c r="R52" s="33">
        <f t="shared" si="0"/>
        <v>0</v>
      </c>
      <c r="S52" s="33"/>
      <c r="T52" s="33"/>
      <c r="U52" s="33"/>
      <c r="V52" s="33"/>
      <c r="W52" s="33">
        <f t="shared" si="1"/>
        <v>0</v>
      </c>
      <c r="X52" s="33"/>
      <c r="Y52" s="33"/>
      <c r="Z52" s="33"/>
      <c r="AA52" s="33"/>
      <c r="AB52" s="33">
        <f t="shared" si="2"/>
        <v>0</v>
      </c>
      <c r="AC52" s="33"/>
      <c r="AD52" s="33"/>
      <c r="AE52" s="33"/>
      <c r="AF52" s="33"/>
      <c r="AG52" s="33">
        <f t="shared" si="3"/>
        <v>0</v>
      </c>
      <c r="AH52" s="33">
        <f t="shared" si="4"/>
        <v>0</v>
      </c>
      <c r="AI52" s="33">
        <f t="shared" si="5"/>
        <v>0</v>
      </c>
      <c r="AJ52" s="33"/>
      <c r="AK52" s="33">
        <f t="shared" si="6"/>
        <v>0</v>
      </c>
      <c r="AL52" s="33">
        <f t="shared" si="7"/>
        <v>0</v>
      </c>
      <c r="AM52" s="33"/>
      <c r="AN52" s="363"/>
      <c r="AO52" s="363"/>
      <c r="AP52" s="33"/>
      <c r="AQ52" s="363"/>
      <c r="AR52" s="33"/>
      <c r="AS52" s="363"/>
      <c r="AT52" s="363"/>
      <c r="AU52" s="33"/>
      <c r="AV52" s="363"/>
    </row>
    <row r="53" spans="2:48" ht="42.75" x14ac:dyDescent="0.2">
      <c r="B53" s="99" t="s">
        <v>129</v>
      </c>
      <c r="C53" s="231">
        <v>349</v>
      </c>
      <c r="D53" s="231">
        <v>244</v>
      </c>
      <c r="E53" s="232" t="s">
        <v>340</v>
      </c>
      <c r="F53" s="33"/>
      <c r="G53" s="33">
        <v>240000</v>
      </c>
      <c r="H53" s="33">
        <v>35000</v>
      </c>
      <c r="I53" s="33">
        <f t="shared" si="19"/>
        <v>275000</v>
      </c>
      <c r="J53" s="33"/>
      <c r="K53" s="33">
        <v>232109.78</v>
      </c>
      <c r="L53" s="33">
        <v>50000</v>
      </c>
      <c r="M53" s="33">
        <f t="shared" si="20"/>
        <v>282109.78000000003</v>
      </c>
      <c r="N53" s="33"/>
      <c r="O53" s="33">
        <f>'Таблица 18 340'!G56</f>
        <v>190500</v>
      </c>
      <c r="P53" s="33"/>
      <c r="Q53" s="33">
        <v>50000</v>
      </c>
      <c r="R53" s="33">
        <f t="shared" si="0"/>
        <v>240500</v>
      </c>
      <c r="S53" s="33"/>
      <c r="T53" s="33"/>
      <c r="U53" s="33"/>
      <c r="V53" s="33"/>
      <c r="W53" s="33">
        <f t="shared" si="1"/>
        <v>0</v>
      </c>
      <c r="X53" s="33"/>
      <c r="Y53" s="33"/>
      <c r="Z53" s="33"/>
      <c r="AA53" s="33"/>
      <c r="AB53" s="33">
        <f t="shared" si="2"/>
        <v>0</v>
      </c>
      <c r="AC53" s="33"/>
      <c r="AD53" s="33"/>
      <c r="AE53" s="33"/>
      <c r="AF53" s="33"/>
      <c r="AG53" s="33">
        <f t="shared" si="3"/>
        <v>0</v>
      </c>
      <c r="AH53" s="33">
        <f t="shared" si="4"/>
        <v>0</v>
      </c>
      <c r="AI53" s="33">
        <f t="shared" si="5"/>
        <v>190500</v>
      </c>
      <c r="AJ53" s="33"/>
      <c r="AK53" s="33">
        <f t="shared" si="6"/>
        <v>50000</v>
      </c>
      <c r="AL53" s="33">
        <f t="shared" si="7"/>
        <v>240500</v>
      </c>
      <c r="AM53" s="33"/>
      <c r="AN53" s="363">
        <v>190500</v>
      </c>
      <c r="AO53" s="363"/>
      <c r="AP53" s="33">
        <v>50000</v>
      </c>
      <c r="AQ53" s="363"/>
      <c r="AR53" s="33"/>
      <c r="AS53" s="363">
        <v>190500</v>
      </c>
      <c r="AT53" s="363"/>
      <c r="AU53" s="33">
        <v>50000</v>
      </c>
      <c r="AV53" s="363"/>
    </row>
    <row r="54" spans="2:48" ht="57" x14ac:dyDescent="0.2">
      <c r="B54" s="99" t="s">
        <v>488</v>
      </c>
      <c r="C54" s="231">
        <v>353</v>
      </c>
      <c r="D54" s="231">
        <v>244</v>
      </c>
      <c r="E54" s="232" t="s">
        <v>340</v>
      </c>
      <c r="F54" s="33"/>
      <c r="G54" s="33"/>
      <c r="H54" s="33"/>
      <c r="I54" s="33"/>
      <c r="J54" s="33"/>
      <c r="K54" s="33"/>
      <c r="L54" s="33"/>
      <c r="M54" s="33"/>
      <c r="N54" s="33">
        <f>'Таблица 19 350'!F30</f>
        <v>0</v>
      </c>
      <c r="O54" s="33">
        <f>'Таблица 19 350'!G30</f>
        <v>0</v>
      </c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>
        <v>856700</v>
      </c>
      <c r="AN54" s="363">
        <v>1415717.67</v>
      </c>
      <c r="AO54" s="363"/>
      <c r="AP54" s="33"/>
      <c r="AQ54" s="363"/>
      <c r="AR54" s="33">
        <v>856700</v>
      </c>
      <c r="AS54" s="363">
        <v>1415717.67</v>
      </c>
      <c r="AT54" s="363"/>
      <c r="AU54" s="33"/>
      <c r="AV54" s="363"/>
    </row>
    <row r="55" spans="2:48" ht="28.5" x14ac:dyDescent="0.2">
      <c r="B55" s="99" t="s">
        <v>47</v>
      </c>
      <c r="C55" s="231">
        <v>262</v>
      </c>
      <c r="D55" s="231"/>
      <c r="E55" s="232"/>
      <c r="F55" s="33"/>
      <c r="G55" s="33"/>
      <c r="H55" s="33"/>
      <c r="I55" s="33">
        <f t="shared" si="19"/>
        <v>0</v>
      </c>
      <c r="J55" s="33"/>
      <c r="K55" s="33"/>
      <c r="L55" s="33"/>
      <c r="M55" s="33">
        <f t="shared" si="20"/>
        <v>0</v>
      </c>
      <c r="N55" s="33"/>
      <c r="O55" s="33"/>
      <c r="P55" s="33"/>
      <c r="Q55" s="33"/>
      <c r="R55" s="33">
        <f t="shared" si="0"/>
        <v>0</v>
      </c>
      <c r="S55" s="33"/>
      <c r="T55" s="33"/>
      <c r="U55" s="33"/>
      <c r="V55" s="33"/>
      <c r="W55" s="33">
        <f t="shared" si="1"/>
        <v>0</v>
      </c>
      <c r="X55" s="33"/>
      <c r="Y55" s="33"/>
      <c r="Z55" s="33"/>
      <c r="AA55" s="33"/>
      <c r="AB55" s="33">
        <f t="shared" si="2"/>
        <v>0</v>
      </c>
      <c r="AC55" s="33"/>
      <c r="AD55" s="33"/>
      <c r="AE55" s="33"/>
      <c r="AF55" s="33"/>
      <c r="AG55" s="33">
        <f t="shared" si="3"/>
        <v>0</v>
      </c>
      <c r="AH55" s="33">
        <f t="shared" si="4"/>
        <v>0</v>
      </c>
      <c r="AI55" s="33">
        <f t="shared" si="5"/>
        <v>0</v>
      </c>
      <c r="AJ55" s="33"/>
      <c r="AK55" s="33">
        <f t="shared" si="6"/>
        <v>0</v>
      </c>
      <c r="AL55" s="33">
        <f t="shared" si="7"/>
        <v>0</v>
      </c>
      <c r="AM55" s="33"/>
      <c r="AN55" s="363"/>
      <c r="AO55" s="363"/>
      <c r="AP55" s="33"/>
      <c r="AQ55" s="363"/>
      <c r="AR55" s="33"/>
      <c r="AS55" s="363"/>
      <c r="AT55" s="363"/>
      <c r="AU55" s="33"/>
      <c r="AV55" s="363"/>
    </row>
    <row r="56" spans="2:48" ht="42.75" x14ac:dyDescent="0.2">
      <c r="B56" s="99" t="s">
        <v>121</v>
      </c>
      <c r="C56" s="231">
        <v>264</v>
      </c>
      <c r="D56" s="231"/>
      <c r="E56" s="232"/>
      <c r="F56" s="33"/>
      <c r="G56" s="33"/>
      <c r="H56" s="33"/>
      <c r="I56" s="33">
        <f t="shared" si="19"/>
        <v>0</v>
      </c>
      <c r="J56" s="33"/>
      <c r="K56" s="33"/>
      <c r="L56" s="33"/>
      <c r="M56" s="33">
        <f t="shared" si="20"/>
        <v>0</v>
      </c>
      <c r="N56" s="33"/>
      <c r="O56" s="33"/>
      <c r="P56" s="33"/>
      <c r="Q56" s="33"/>
      <c r="R56" s="33">
        <f t="shared" si="0"/>
        <v>0</v>
      </c>
      <c r="S56" s="33"/>
      <c r="T56" s="33"/>
      <c r="U56" s="33"/>
      <c r="V56" s="33"/>
      <c r="W56" s="33">
        <f t="shared" si="1"/>
        <v>0</v>
      </c>
      <c r="X56" s="33"/>
      <c r="Y56" s="33"/>
      <c r="Z56" s="33"/>
      <c r="AA56" s="33"/>
      <c r="AB56" s="33">
        <f t="shared" si="2"/>
        <v>0</v>
      </c>
      <c r="AC56" s="33"/>
      <c r="AD56" s="33"/>
      <c r="AE56" s="33"/>
      <c r="AF56" s="33"/>
      <c r="AG56" s="33">
        <f t="shared" si="3"/>
        <v>0</v>
      </c>
      <c r="AH56" s="33">
        <f t="shared" si="4"/>
        <v>0</v>
      </c>
      <c r="AI56" s="33">
        <f t="shared" si="5"/>
        <v>0</v>
      </c>
      <c r="AJ56" s="33"/>
      <c r="AK56" s="33">
        <f t="shared" si="6"/>
        <v>0</v>
      </c>
      <c r="AL56" s="33">
        <f t="shared" si="7"/>
        <v>0</v>
      </c>
      <c r="AM56" s="33"/>
      <c r="AN56" s="363"/>
      <c r="AO56" s="363"/>
      <c r="AP56" s="33"/>
      <c r="AQ56" s="363"/>
      <c r="AR56" s="33"/>
      <c r="AS56" s="363"/>
      <c r="AT56" s="363"/>
      <c r="AU56" s="33"/>
      <c r="AV56" s="363"/>
    </row>
    <row r="57" spans="2:48" ht="42.75" x14ac:dyDescent="0.2">
      <c r="B57" s="99" t="s">
        <v>346</v>
      </c>
      <c r="C57" s="231">
        <v>265</v>
      </c>
      <c r="D57" s="231">
        <v>321</v>
      </c>
      <c r="E57" s="232" t="s">
        <v>340</v>
      </c>
      <c r="F57" s="33"/>
      <c r="G57" s="33">
        <v>13100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63"/>
      <c r="AO57" s="363"/>
      <c r="AP57" s="33"/>
      <c r="AQ57" s="363"/>
      <c r="AR57" s="33"/>
      <c r="AS57" s="363"/>
      <c r="AT57" s="363"/>
      <c r="AU57" s="33"/>
      <c r="AV57" s="363"/>
    </row>
    <row r="58" spans="2:48" x14ac:dyDescent="0.2">
      <c r="B58" s="99" t="s">
        <v>350</v>
      </c>
      <c r="C58" s="231">
        <v>0</v>
      </c>
      <c r="D58" s="231">
        <v>0</v>
      </c>
      <c r="E58" s="232"/>
      <c r="F58" s="33"/>
      <c r="G58" s="33"/>
      <c r="H58" s="33"/>
      <c r="I58" s="33">
        <f>F58+G58+H58</f>
        <v>0</v>
      </c>
      <c r="J58" s="33">
        <v>1966056.66</v>
      </c>
      <c r="K58" s="33"/>
      <c r="L58" s="33"/>
      <c r="M58" s="33">
        <f>J58+K58+L58</f>
        <v>1966056.66</v>
      </c>
      <c r="N58" s="33"/>
      <c r="O58" s="33"/>
      <c r="P58" s="33"/>
      <c r="Q58" s="33"/>
      <c r="R58" s="33">
        <f t="shared" si="0"/>
        <v>0</v>
      </c>
      <c r="S58" s="33"/>
      <c r="T58" s="33"/>
      <c r="U58" s="33"/>
      <c r="V58" s="33"/>
      <c r="W58" s="33">
        <f t="shared" si="1"/>
        <v>0</v>
      </c>
      <c r="X58" s="33"/>
      <c r="Y58" s="33"/>
      <c r="Z58" s="33"/>
      <c r="AA58" s="33"/>
      <c r="AB58" s="33">
        <f t="shared" si="2"/>
        <v>0</v>
      </c>
      <c r="AC58" s="33"/>
      <c r="AD58" s="33"/>
      <c r="AE58" s="33"/>
      <c r="AF58" s="33"/>
      <c r="AG58" s="33">
        <f t="shared" si="3"/>
        <v>0</v>
      </c>
      <c r="AH58" s="33">
        <f t="shared" si="4"/>
        <v>0</v>
      </c>
      <c r="AI58" s="33">
        <f t="shared" si="5"/>
        <v>0</v>
      </c>
      <c r="AJ58" s="33"/>
      <c r="AK58" s="33">
        <f t="shared" si="6"/>
        <v>0</v>
      </c>
      <c r="AL58" s="33">
        <f t="shared" si="7"/>
        <v>0</v>
      </c>
      <c r="AM58" s="33"/>
      <c r="AN58" s="363"/>
      <c r="AO58" s="363"/>
      <c r="AP58" s="33"/>
      <c r="AQ58" s="363"/>
      <c r="AR58" s="33"/>
      <c r="AS58" s="363"/>
      <c r="AT58" s="363"/>
      <c r="AU58" s="33"/>
      <c r="AV58" s="363"/>
    </row>
    <row r="59" spans="2:48" ht="34.5" customHeight="1" x14ac:dyDescent="0.2">
      <c r="B59" s="389" t="s">
        <v>48</v>
      </c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</row>
    <row r="60" spans="2:48" ht="42.75" x14ac:dyDescent="0.2">
      <c r="B60" s="217" t="s">
        <v>291</v>
      </c>
      <c r="F60" s="101">
        <f>F10+F11-F12</f>
        <v>144000.00000000745</v>
      </c>
      <c r="G60" s="101">
        <f t="shared" ref="G60:H60" si="21">G10+G11-G12</f>
        <v>16137.5</v>
      </c>
      <c r="H60" s="101">
        <f t="shared" si="21"/>
        <v>0</v>
      </c>
      <c r="Q60" s="101">
        <f>Q11-Q12</f>
        <v>0</v>
      </c>
      <c r="AH60" s="101"/>
    </row>
    <row r="61" spans="2:48" ht="45.75" customHeight="1" x14ac:dyDescent="0.2">
      <c r="B61" s="217" t="s">
        <v>172</v>
      </c>
    </row>
    <row r="62" spans="2:48" s="45" customFormat="1" x14ac:dyDescent="0.25">
      <c r="B62" s="89"/>
      <c r="C62" s="89"/>
      <c r="D62" s="89"/>
      <c r="E62" s="89"/>
      <c r="F62" s="102"/>
    </row>
    <row r="63" spans="2:48" s="45" customFormat="1" x14ac:dyDescent="0.25">
      <c r="B63" s="89"/>
      <c r="C63" s="89"/>
      <c r="D63" s="89"/>
      <c r="E63" s="89"/>
      <c r="F63" s="102"/>
    </row>
    <row r="64" spans="2:48" s="45" customFormat="1" x14ac:dyDescent="0.25">
      <c r="B64" s="89"/>
      <c r="C64" s="89"/>
      <c r="D64" s="89"/>
      <c r="E64" s="89"/>
      <c r="F64" s="102"/>
    </row>
    <row r="65" spans="2:6" s="45" customFormat="1" x14ac:dyDescent="0.25">
      <c r="B65" s="89"/>
      <c r="C65" s="89"/>
      <c r="D65" s="89"/>
      <c r="E65" s="89"/>
      <c r="F65" s="102"/>
    </row>
    <row r="66" spans="2:6" s="45" customFormat="1" x14ac:dyDescent="0.25">
      <c r="B66" s="89"/>
      <c r="C66" s="89"/>
      <c r="D66" s="89"/>
      <c r="E66" s="89"/>
      <c r="F66" s="102"/>
    </row>
  </sheetData>
  <mergeCells count="52">
    <mergeCell ref="AM6:AQ7"/>
    <mergeCell ref="AR6:AV7"/>
    <mergeCell ref="AM8:AM9"/>
    <mergeCell ref="AN8:AO8"/>
    <mergeCell ref="AP8:AP9"/>
    <mergeCell ref="AQ8:AQ9"/>
    <mergeCell ref="AR8:AR9"/>
    <mergeCell ref="AS8:AT8"/>
    <mergeCell ref="AU8:AU9"/>
    <mergeCell ref="AV8:AV9"/>
    <mergeCell ref="L8:L9"/>
    <mergeCell ref="AI8:AJ8"/>
    <mergeCell ref="AK8:AK9"/>
    <mergeCell ref="AL8:AL9"/>
    <mergeCell ref="AB8:AB9"/>
    <mergeCell ref="AC8:AC9"/>
    <mergeCell ref="AD8:AE8"/>
    <mergeCell ref="AF8:AF9"/>
    <mergeCell ref="AG8:AG9"/>
    <mergeCell ref="AH8:AH9"/>
    <mergeCell ref="B2:AL2"/>
    <mergeCell ref="B59:AL59"/>
    <mergeCell ref="B4:AL4"/>
    <mergeCell ref="B5:AL5"/>
    <mergeCell ref="S7:W7"/>
    <mergeCell ref="S6:AG6"/>
    <mergeCell ref="X7:AB7"/>
    <mergeCell ref="AC7:AG7"/>
    <mergeCell ref="AH6:AL7"/>
    <mergeCell ref="N6:R7"/>
    <mergeCell ref="J6:M7"/>
    <mergeCell ref="F6:I7"/>
    <mergeCell ref="B6:B9"/>
    <mergeCell ref="S8:S9"/>
    <mergeCell ref="T8:U8"/>
    <mergeCell ref="C6:C9"/>
    <mergeCell ref="D6:D9"/>
    <mergeCell ref="E6:E9"/>
    <mergeCell ref="Y8:Z8"/>
    <mergeCell ref="AA8:AA9"/>
    <mergeCell ref="V8:V9"/>
    <mergeCell ref="W8:W9"/>
    <mergeCell ref="X8:X9"/>
    <mergeCell ref="M8:M9"/>
    <mergeCell ref="N8:N9"/>
    <mergeCell ref="O8:P8"/>
    <mergeCell ref="Q8:Q9"/>
    <mergeCell ref="R8:R9"/>
    <mergeCell ref="F8:F9"/>
    <mergeCell ref="H8:H9"/>
    <mergeCell ref="I8:I9"/>
    <mergeCell ref="J8:J9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17" orientation="portrait" r:id="rId1"/>
  <ignoredErrors>
    <ignoredError sqref="E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0"/>
  <sheetViews>
    <sheetView topLeftCell="A7" zoomScaleNormal="100" workbookViewId="0">
      <selection activeCell="C21" sqref="C21"/>
    </sheetView>
  </sheetViews>
  <sheetFormatPr defaultColWidth="9.140625" defaultRowHeight="15.75" x14ac:dyDescent="0.25"/>
  <cols>
    <col min="1" max="1" width="9.140625" style="48"/>
    <col min="2" max="2" width="19.42578125" style="48" customWidth="1"/>
    <col min="3" max="3" width="26" style="48" customWidth="1"/>
    <col min="4" max="4" width="14.5703125" style="48" customWidth="1"/>
    <col min="5" max="5" width="15.42578125" style="48" customWidth="1"/>
    <col min="6" max="17" width="18.140625" style="48" customWidth="1"/>
    <col min="18" max="18" width="14.5703125" style="48" customWidth="1"/>
    <col min="19" max="19" width="16.85546875" style="48" customWidth="1"/>
    <col min="20" max="20" width="15.140625" style="48" customWidth="1"/>
    <col min="21" max="16384" width="9.140625" style="48"/>
  </cols>
  <sheetData>
    <row r="1" spans="1:20" x14ac:dyDescent="0.25">
      <c r="H1" s="48" t="s">
        <v>166</v>
      </c>
    </row>
    <row r="4" spans="1:20" x14ac:dyDescent="0.25">
      <c r="A4" s="457" t="s">
        <v>71</v>
      </c>
      <c r="B4" s="457"/>
      <c r="C4" s="457"/>
      <c r="D4" s="457"/>
      <c r="E4" s="457"/>
      <c r="F4" s="457"/>
      <c r="G4" s="457"/>
      <c r="H4" s="457"/>
      <c r="I4" s="457"/>
      <c r="J4" s="457"/>
    </row>
    <row r="5" spans="1:20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  <c r="J5" s="458"/>
    </row>
    <row r="6" spans="1:20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  <c r="J6" s="459"/>
    </row>
    <row r="7" spans="1:2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ht="15.75" customHeight="1" x14ac:dyDescent="0.25">
      <c r="A8" s="460" t="s">
        <v>53</v>
      </c>
      <c r="B8" s="460" t="s">
        <v>147</v>
      </c>
      <c r="C8" s="460" t="s">
        <v>201</v>
      </c>
      <c r="D8" s="460" t="s">
        <v>148</v>
      </c>
      <c r="E8" s="460" t="s">
        <v>149</v>
      </c>
      <c r="F8" s="463" t="s">
        <v>253</v>
      </c>
      <c r="G8" s="464"/>
      <c r="H8" s="465"/>
      <c r="I8" s="481" t="s">
        <v>179</v>
      </c>
      <c r="J8" s="482"/>
      <c r="K8" s="482"/>
      <c r="L8" s="482"/>
      <c r="M8" s="482"/>
      <c r="N8" s="482"/>
      <c r="O8" s="482"/>
      <c r="P8" s="482"/>
      <c r="Q8" s="483"/>
      <c r="R8" s="448" t="s">
        <v>221</v>
      </c>
      <c r="S8" s="449"/>
      <c r="T8" s="450"/>
    </row>
    <row r="9" spans="1:20" x14ac:dyDescent="0.25">
      <c r="A9" s="460"/>
      <c r="B9" s="460"/>
      <c r="C9" s="460"/>
      <c r="D9" s="460"/>
      <c r="E9" s="460"/>
      <c r="F9" s="466"/>
      <c r="G9" s="467"/>
      <c r="H9" s="468"/>
      <c r="I9" s="481" t="s">
        <v>224</v>
      </c>
      <c r="J9" s="482"/>
      <c r="K9" s="483"/>
      <c r="L9" s="481" t="s">
        <v>223</v>
      </c>
      <c r="M9" s="482"/>
      <c r="N9" s="483"/>
      <c r="O9" s="481" t="s">
        <v>222</v>
      </c>
      <c r="P9" s="482"/>
      <c r="Q9" s="483"/>
      <c r="R9" s="451"/>
      <c r="S9" s="452"/>
      <c r="T9" s="453"/>
    </row>
    <row r="10" spans="1:20" ht="42.75" customHeight="1" x14ac:dyDescent="0.25">
      <c r="A10" s="460"/>
      <c r="B10" s="460"/>
      <c r="C10" s="460"/>
      <c r="D10" s="460"/>
      <c r="E10" s="460"/>
      <c r="F10" s="460" t="s">
        <v>202</v>
      </c>
      <c r="G10" s="460" t="s">
        <v>57</v>
      </c>
      <c r="H10" s="462"/>
      <c r="I10" s="460" t="s">
        <v>200</v>
      </c>
      <c r="J10" s="460" t="s">
        <v>57</v>
      </c>
      <c r="K10" s="462"/>
      <c r="L10" s="460" t="s">
        <v>200</v>
      </c>
      <c r="M10" s="460" t="s">
        <v>57</v>
      </c>
      <c r="N10" s="462"/>
      <c r="O10" s="460" t="s">
        <v>200</v>
      </c>
      <c r="P10" s="460" t="s">
        <v>57</v>
      </c>
      <c r="Q10" s="462"/>
      <c r="R10" s="460" t="s">
        <v>218</v>
      </c>
      <c r="S10" s="460" t="s">
        <v>57</v>
      </c>
      <c r="T10" s="462"/>
    </row>
    <row r="11" spans="1:20" ht="84" customHeight="1" x14ac:dyDescent="0.25">
      <c r="A11" s="460"/>
      <c r="B11" s="460"/>
      <c r="C11" s="460"/>
      <c r="D11" s="460"/>
      <c r="E11" s="460"/>
      <c r="F11" s="461"/>
      <c r="G11" s="51" t="s">
        <v>58</v>
      </c>
      <c r="H11" s="51" t="s">
        <v>331</v>
      </c>
      <c r="I11" s="461"/>
      <c r="J11" s="75" t="s">
        <v>58</v>
      </c>
      <c r="K11" s="75" t="s">
        <v>331</v>
      </c>
      <c r="L11" s="461"/>
      <c r="M11" s="75" t="s">
        <v>58</v>
      </c>
      <c r="N11" s="75" t="s">
        <v>331</v>
      </c>
      <c r="O11" s="461"/>
      <c r="P11" s="75" t="s">
        <v>58</v>
      </c>
      <c r="Q11" s="75" t="s">
        <v>331</v>
      </c>
      <c r="R11" s="461"/>
      <c r="S11" s="90" t="s">
        <v>58</v>
      </c>
      <c r="T11" s="90" t="s">
        <v>331</v>
      </c>
    </row>
    <row r="12" spans="1:20" x14ac:dyDescent="0.25">
      <c r="A12" s="51">
        <v>1</v>
      </c>
      <c r="B12" s="75">
        <v>2</v>
      </c>
      <c r="C12" s="75">
        <v>3</v>
      </c>
      <c r="D12" s="75">
        <v>4</v>
      </c>
      <c r="E12" s="75">
        <v>5</v>
      </c>
      <c r="F12" s="75">
        <v>6</v>
      </c>
      <c r="G12" s="75">
        <v>7</v>
      </c>
      <c r="H12" s="75">
        <v>8</v>
      </c>
      <c r="I12" s="75">
        <v>9</v>
      </c>
      <c r="J12" s="75">
        <v>10</v>
      </c>
      <c r="K12" s="75">
        <v>11</v>
      </c>
      <c r="L12" s="75">
        <v>12</v>
      </c>
      <c r="M12" s="75">
        <v>13</v>
      </c>
      <c r="N12" s="75">
        <v>14</v>
      </c>
      <c r="O12" s="75">
        <v>15</v>
      </c>
      <c r="P12" s="75">
        <v>16</v>
      </c>
      <c r="Q12" s="75">
        <v>17</v>
      </c>
      <c r="R12" s="90">
        <v>18</v>
      </c>
      <c r="S12" s="90">
        <v>19</v>
      </c>
      <c r="T12" s="90">
        <v>20</v>
      </c>
    </row>
    <row r="13" spans="1:20" ht="47.25" x14ac:dyDescent="0.25">
      <c r="A13" s="76">
        <v>1</v>
      </c>
      <c r="B13" s="76" t="s">
        <v>390</v>
      </c>
      <c r="C13" s="77" t="s">
        <v>391</v>
      </c>
      <c r="D13" s="78">
        <v>10</v>
      </c>
      <c r="E13" s="78">
        <v>18000</v>
      </c>
      <c r="F13" s="78">
        <f>D13*E13</f>
        <v>180000</v>
      </c>
      <c r="G13" s="78"/>
      <c r="H13" s="78">
        <f>F13</f>
        <v>180000</v>
      </c>
      <c r="I13" s="78">
        <f>J13+K13</f>
        <v>0</v>
      </c>
      <c r="J13" s="78"/>
      <c r="K13" s="78"/>
      <c r="L13" s="78">
        <f>M13+N13</f>
        <v>0</v>
      </c>
      <c r="M13" s="78"/>
      <c r="N13" s="78"/>
      <c r="O13" s="78">
        <f>P13+Q13</f>
        <v>0</v>
      </c>
      <c r="P13" s="78"/>
      <c r="Q13" s="78"/>
      <c r="R13" s="55">
        <f>S13+T13</f>
        <v>180000</v>
      </c>
      <c r="S13" s="55">
        <f>P13+M13+J13+G13</f>
        <v>0</v>
      </c>
      <c r="T13" s="55">
        <f>Q13+N13+K13+H13</f>
        <v>180000</v>
      </c>
    </row>
    <row r="14" spans="1:20" ht="96" customHeight="1" x14ac:dyDescent="0.3">
      <c r="A14" s="76"/>
      <c r="B14" s="77" t="s">
        <v>392</v>
      </c>
      <c r="C14" s="77" t="s">
        <v>393</v>
      </c>
      <c r="D14" s="295">
        <v>5</v>
      </c>
      <c r="E14" s="296">
        <v>3000</v>
      </c>
      <c r="F14" s="78">
        <f t="shared" ref="F14:F15" si="0">D14*E14</f>
        <v>15000</v>
      </c>
      <c r="G14" s="78"/>
      <c r="H14" s="78">
        <f t="shared" ref="H14:H15" si="1">F14</f>
        <v>15000</v>
      </c>
      <c r="I14" s="78"/>
      <c r="J14" s="78"/>
      <c r="K14" s="78"/>
      <c r="L14" s="78"/>
      <c r="M14" s="78"/>
      <c r="N14" s="78"/>
      <c r="O14" s="78"/>
      <c r="P14" s="78"/>
      <c r="Q14" s="78"/>
      <c r="R14" s="55"/>
      <c r="S14" s="55"/>
      <c r="T14" s="55"/>
    </row>
    <row r="15" spans="1:20" ht="94.5" x14ac:dyDescent="0.25">
      <c r="A15" s="76"/>
      <c r="B15" s="77" t="s">
        <v>392</v>
      </c>
      <c r="C15" s="77" t="s">
        <v>394</v>
      </c>
      <c r="D15" s="78">
        <v>24</v>
      </c>
      <c r="E15" s="78">
        <v>1200</v>
      </c>
      <c r="F15" s="78">
        <f t="shared" si="0"/>
        <v>28800</v>
      </c>
      <c r="G15" s="78"/>
      <c r="H15" s="78">
        <f t="shared" si="1"/>
        <v>28800</v>
      </c>
      <c r="I15" s="78"/>
      <c r="J15" s="78"/>
      <c r="K15" s="78"/>
      <c r="L15" s="78"/>
      <c r="M15" s="78"/>
      <c r="N15" s="78"/>
      <c r="O15" s="78"/>
      <c r="P15" s="78"/>
      <c r="Q15" s="78"/>
      <c r="R15" s="55"/>
      <c r="S15" s="55"/>
      <c r="T15" s="55"/>
    </row>
    <row r="16" spans="1:20" x14ac:dyDescent="0.25">
      <c r="A16" s="76">
        <v>2</v>
      </c>
      <c r="B16" s="76"/>
      <c r="C16" s="77"/>
      <c r="D16" s="78"/>
      <c r="E16" s="78"/>
      <c r="F16" s="78">
        <f>D16*E16</f>
        <v>0</v>
      </c>
      <c r="G16" s="78"/>
      <c r="H16" s="78"/>
      <c r="I16" s="78">
        <f>J16+K16</f>
        <v>0</v>
      </c>
      <c r="J16" s="78"/>
      <c r="K16" s="78"/>
      <c r="L16" s="78">
        <f>M16+N16</f>
        <v>0</v>
      </c>
      <c r="M16" s="78"/>
      <c r="N16" s="78"/>
      <c r="O16" s="78">
        <f>P16+Q16</f>
        <v>0</v>
      </c>
      <c r="P16" s="78"/>
      <c r="Q16" s="78"/>
      <c r="R16" s="55">
        <f>S16+T16</f>
        <v>0</v>
      </c>
      <c r="S16" s="55">
        <f>P16+M16+J16+G16</f>
        <v>0</v>
      </c>
      <c r="T16" s="55">
        <f>Q16+N16+K16+H16</f>
        <v>0</v>
      </c>
    </row>
    <row r="17" spans="1:20" s="80" customFormat="1" x14ac:dyDescent="0.25">
      <c r="A17" s="484" t="s">
        <v>0</v>
      </c>
      <c r="B17" s="485"/>
      <c r="C17" s="485"/>
      <c r="D17" s="485"/>
      <c r="E17" s="486"/>
      <c r="F17" s="79">
        <f>SUM(F13:F16)</f>
        <v>223800</v>
      </c>
      <c r="G17" s="79">
        <f t="shared" ref="G17:T17" si="2">SUM(G13:G16)</f>
        <v>0</v>
      </c>
      <c r="H17" s="79">
        <f t="shared" si="2"/>
        <v>223800</v>
      </c>
      <c r="I17" s="79">
        <f t="shared" si="2"/>
        <v>0</v>
      </c>
      <c r="J17" s="79">
        <f t="shared" si="2"/>
        <v>0</v>
      </c>
      <c r="K17" s="79">
        <f t="shared" si="2"/>
        <v>0</v>
      </c>
      <c r="L17" s="79">
        <f t="shared" si="2"/>
        <v>0</v>
      </c>
      <c r="M17" s="79">
        <f t="shared" si="2"/>
        <v>0</v>
      </c>
      <c r="N17" s="79">
        <f t="shared" si="2"/>
        <v>0</v>
      </c>
      <c r="O17" s="79">
        <f t="shared" si="2"/>
        <v>0</v>
      </c>
      <c r="P17" s="79">
        <f t="shared" si="2"/>
        <v>0</v>
      </c>
      <c r="Q17" s="79">
        <f t="shared" si="2"/>
        <v>0</v>
      </c>
      <c r="R17" s="79">
        <f t="shared" si="2"/>
        <v>180000</v>
      </c>
      <c r="S17" s="79">
        <f t="shared" si="2"/>
        <v>0</v>
      </c>
      <c r="T17" s="79">
        <f t="shared" si="2"/>
        <v>180000</v>
      </c>
    </row>
    <row r="19" spans="1:20" ht="18.75" x14ac:dyDescent="0.3">
      <c r="B19" s="297" t="s">
        <v>395</v>
      </c>
      <c r="C19" s="298">
        <f>H13</f>
        <v>180000</v>
      </c>
    </row>
    <row r="20" spans="1:20" ht="18.75" x14ac:dyDescent="0.3">
      <c r="B20" s="299" t="s">
        <v>396</v>
      </c>
      <c r="C20" s="300">
        <f>H14+H15</f>
        <v>43800</v>
      </c>
    </row>
  </sheetData>
  <mergeCells count="25">
    <mergeCell ref="R8:T9"/>
    <mergeCell ref="R10:R11"/>
    <mergeCell ref="S10:T10"/>
    <mergeCell ref="A17:E17"/>
    <mergeCell ref="A4:J4"/>
    <mergeCell ref="A5:J5"/>
    <mergeCell ref="A6:J6"/>
    <mergeCell ref="F10:F11"/>
    <mergeCell ref="G10:H10"/>
    <mergeCell ref="I10:I11"/>
    <mergeCell ref="J10:K10"/>
    <mergeCell ref="F8:H9"/>
    <mergeCell ref="E8:E11"/>
    <mergeCell ref="D8:D11"/>
    <mergeCell ref="O10:O11"/>
    <mergeCell ref="P10:Q10"/>
    <mergeCell ref="B8:B11"/>
    <mergeCell ref="A8:A11"/>
    <mergeCell ref="L10:L11"/>
    <mergeCell ref="M10:N10"/>
    <mergeCell ref="I8:Q8"/>
    <mergeCell ref="I9:K9"/>
    <mergeCell ref="L9:N9"/>
    <mergeCell ref="O9:Q9"/>
    <mergeCell ref="C8:C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Y35"/>
  <sheetViews>
    <sheetView showZeros="0" topLeftCell="A7" zoomScaleNormal="100" zoomScaleSheetLayoutView="90" workbookViewId="0">
      <selection activeCell="I20" sqref="I20:I21"/>
    </sheetView>
  </sheetViews>
  <sheetFormatPr defaultRowHeight="15" x14ac:dyDescent="0.25"/>
  <cols>
    <col min="1" max="1" width="31.28515625" style="5" customWidth="1"/>
    <col min="2" max="2" width="17" style="5" customWidth="1"/>
    <col min="3" max="3" width="16.5703125" style="5" customWidth="1"/>
    <col min="4" max="4" width="17.140625" style="5" customWidth="1"/>
    <col min="5" max="5" width="17.42578125" style="5" customWidth="1"/>
    <col min="6" max="6" width="15.140625" style="5" customWidth="1"/>
    <col min="7" max="8" width="10.85546875" style="5" bestFit="1" customWidth="1"/>
    <col min="9" max="9" width="16.140625" style="5" bestFit="1" customWidth="1"/>
    <col min="10" max="10" width="13.140625" style="5" bestFit="1" customWidth="1"/>
    <col min="11" max="11" width="17.7109375" style="5" bestFit="1" customWidth="1"/>
    <col min="12" max="12" width="17.28515625" style="5" customWidth="1"/>
    <col min="13" max="13" width="33.5703125" style="5" customWidth="1"/>
    <col min="14" max="14" width="15.28515625" style="5" customWidth="1"/>
    <col min="15" max="15" width="19" style="5" customWidth="1"/>
    <col min="16" max="16" width="30" style="5" customWidth="1"/>
    <col min="17" max="17" width="12.7109375" style="5" customWidth="1"/>
    <col min="18" max="18" width="14.85546875" style="5" customWidth="1"/>
    <col min="19" max="19" width="18.5703125" style="5" customWidth="1"/>
    <col min="20" max="20" width="19.42578125" style="5" customWidth="1"/>
    <col min="21" max="21" width="13.5703125" style="5" customWidth="1"/>
    <col min="22" max="22" width="9.140625" style="5"/>
    <col min="23" max="23" width="18.5703125" style="5" customWidth="1"/>
    <col min="24" max="24" width="17.7109375" style="5" customWidth="1"/>
    <col min="25" max="25" width="15.7109375" style="5" customWidth="1"/>
    <col min="26" max="260" width="9.140625" style="5"/>
    <col min="261" max="261" width="29.140625" style="5" customWidth="1"/>
    <col min="262" max="262" width="18.42578125" style="5" customWidth="1"/>
    <col min="263" max="267" width="20.140625" style="5" customWidth="1"/>
    <col min="268" max="516" width="9.140625" style="5"/>
    <col min="517" max="517" width="29.140625" style="5" customWidth="1"/>
    <col min="518" max="518" width="18.42578125" style="5" customWidth="1"/>
    <col min="519" max="523" width="20.140625" style="5" customWidth="1"/>
    <col min="524" max="772" width="9.140625" style="5"/>
    <col min="773" max="773" width="29.140625" style="5" customWidth="1"/>
    <col min="774" max="774" width="18.42578125" style="5" customWidth="1"/>
    <col min="775" max="779" width="20.140625" style="5" customWidth="1"/>
    <col min="780" max="1028" width="9.140625" style="5"/>
    <col min="1029" max="1029" width="29.140625" style="5" customWidth="1"/>
    <col min="1030" max="1030" width="18.42578125" style="5" customWidth="1"/>
    <col min="1031" max="1035" width="20.140625" style="5" customWidth="1"/>
    <col min="1036" max="1284" width="9.140625" style="5"/>
    <col min="1285" max="1285" width="29.140625" style="5" customWidth="1"/>
    <col min="1286" max="1286" width="18.42578125" style="5" customWidth="1"/>
    <col min="1287" max="1291" width="20.140625" style="5" customWidth="1"/>
    <col min="1292" max="1540" width="9.140625" style="5"/>
    <col min="1541" max="1541" width="29.140625" style="5" customWidth="1"/>
    <col min="1542" max="1542" width="18.42578125" style="5" customWidth="1"/>
    <col min="1543" max="1547" width="20.140625" style="5" customWidth="1"/>
    <col min="1548" max="1796" width="9.140625" style="5"/>
    <col min="1797" max="1797" width="29.140625" style="5" customWidth="1"/>
    <col min="1798" max="1798" width="18.42578125" style="5" customWidth="1"/>
    <col min="1799" max="1803" width="20.140625" style="5" customWidth="1"/>
    <col min="1804" max="2052" width="9.140625" style="5"/>
    <col min="2053" max="2053" width="29.140625" style="5" customWidth="1"/>
    <col min="2054" max="2054" width="18.42578125" style="5" customWidth="1"/>
    <col min="2055" max="2059" width="20.140625" style="5" customWidth="1"/>
    <col min="2060" max="2308" width="9.140625" style="5"/>
    <col min="2309" max="2309" width="29.140625" style="5" customWidth="1"/>
    <col min="2310" max="2310" width="18.42578125" style="5" customWidth="1"/>
    <col min="2311" max="2315" width="20.140625" style="5" customWidth="1"/>
    <col min="2316" max="2564" width="9.140625" style="5"/>
    <col min="2565" max="2565" width="29.140625" style="5" customWidth="1"/>
    <col min="2566" max="2566" width="18.42578125" style="5" customWidth="1"/>
    <col min="2567" max="2571" width="20.140625" style="5" customWidth="1"/>
    <col min="2572" max="2820" width="9.140625" style="5"/>
    <col min="2821" max="2821" width="29.140625" style="5" customWidth="1"/>
    <col min="2822" max="2822" width="18.42578125" style="5" customWidth="1"/>
    <col min="2823" max="2827" width="20.140625" style="5" customWidth="1"/>
    <col min="2828" max="3076" width="9.140625" style="5"/>
    <col min="3077" max="3077" width="29.140625" style="5" customWidth="1"/>
    <col min="3078" max="3078" width="18.42578125" style="5" customWidth="1"/>
    <col min="3079" max="3083" width="20.140625" style="5" customWidth="1"/>
    <col min="3084" max="3332" width="9.140625" style="5"/>
    <col min="3333" max="3333" width="29.140625" style="5" customWidth="1"/>
    <col min="3334" max="3334" width="18.42578125" style="5" customWidth="1"/>
    <col min="3335" max="3339" width="20.140625" style="5" customWidth="1"/>
    <col min="3340" max="3588" width="9.140625" style="5"/>
    <col min="3589" max="3589" width="29.140625" style="5" customWidth="1"/>
    <col min="3590" max="3590" width="18.42578125" style="5" customWidth="1"/>
    <col min="3591" max="3595" width="20.140625" style="5" customWidth="1"/>
    <col min="3596" max="3844" width="9.140625" style="5"/>
    <col min="3845" max="3845" width="29.140625" style="5" customWidth="1"/>
    <col min="3846" max="3846" width="18.42578125" style="5" customWidth="1"/>
    <col min="3847" max="3851" width="20.140625" style="5" customWidth="1"/>
    <col min="3852" max="4100" width="9.140625" style="5"/>
    <col min="4101" max="4101" width="29.140625" style="5" customWidth="1"/>
    <col min="4102" max="4102" width="18.42578125" style="5" customWidth="1"/>
    <col min="4103" max="4107" width="20.140625" style="5" customWidth="1"/>
    <col min="4108" max="4356" width="9.140625" style="5"/>
    <col min="4357" max="4357" width="29.140625" style="5" customWidth="1"/>
    <col min="4358" max="4358" width="18.42578125" style="5" customWidth="1"/>
    <col min="4359" max="4363" width="20.140625" style="5" customWidth="1"/>
    <col min="4364" max="4612" width="9.140625" style="5"/>
    <col min="4613" max="4613" width="29.140625" style="5" customWidth="1"/>
    <col min="4614" max="4614" width="18.42578125" style="5" customWidth="1"/>
    <col min="4615" max="4619" width="20.140625" style="5" customWidth="1"/>
    <col min="4620" max="4868" width="9.140625" style="5"/>
    <col min="4869" max="4869" width="29.140625" style="5" customWidth="1"/>
    <col min="4870" max="4870" width="18.42578125" style="5" customWidth="1"/>
    <col min="4871" max="4875" width="20.140625" style="5" customWidth="1"/>
    <col min="4876" max="5124" width="9.140625" style="5"/>
    <col min="5125" max="5125" width="29.140625" style="5" customWidth="1"/>
    <col min="5126" max="5126" width="18.42578125" style="5" customWidth="1"/>
    <col min="5127" max="5131" width="20.140625" style="5" customWidth="1"/>
    <col min="5132" max="5380" width="9.140625" style="5"/>
    <col min="5381" max="5381" width="29.140625" style="5" customWidth="1"/>
    <col min="5382" max="5382" width="18.42578125" style="5" customWidth="1"/>
    <col min="5383" max="5387" width="20.140625" style="5" customWidth="1"/>
    <col min="5388" max="5636" width="9.140625" style="5"/>
    <col min="5637" max="5637" width="29.140625" style="5" customWidth="1"/>
    <col min="5638" max="5638" width="18.42578125" style="5" customWidth="1"/>
    <col min="5639" max="5643" width="20.140625" style="5" customWidth="1"/>
    <col min="5644" max="5892" width="9.140625" style="5"/>
    <col min="5893" max="5893" width="29.140625" style="5" customWidth="1"/>
    <col min="5894" max="5894" width="18.42578125" style="5" customWidth="1"/>
    <col min="5895" max="5899" width="20.140625" style="5" customWidth="1"/>
    <col min="5900" max="6148" width="9.140625" style="5"/>
    <col min="6149" max="6149" width="29.140625" style="5" customWidth="1"/>
    <col min="6150" max="6150" width="18.42578125" style="5" customWidth="1"/>
    <col min="6151" max="6155" width="20.140625" style="5" customWidth="1"/>
    <col min="6156" max="6404" width="9.140625" style="5"/>
    <col min="6405" max="6405" width="29.140625" style="5" customWidth="1"/>
    <col min="6406" max="6406" width="18.42578125" style="5" customWidth="1"/>
    <col min="6407" max="6411" width="20.140625" style="5" customWidth="1"/>
    <col min="6412" max="6660" width="9.140625" style="5"/>
    <col min="6661" max="6661" width="29.140625" style="5" customWidth="1"/>
    <col min="6662" max="6662" width="18.42578125" style="5" customWidth="1"/>
    <col min="6663" max="6667" width="20.140625" style="5" customWidth="1"/>
    <col min="6668" max="6916" width="9.140625" style="5"/>
    <col min="6917" max="6917" width="29.140625" style="5" customWidth="1"/>
    <col min="6918" max="6918" width="18.42578125" style="5" customWidth="1"/>
    <col min="6919" max="6923" width="20.140625" style="5" customWidth="1"/>
    <col min="6924" max="7172" width="9.140625" style="5"/>
    <col min="7173" max="7173" width="29.140625" style="5" customWidth="1"/>
    <col min="7174" max="7174" width="18.42578125" style="5" customWidth="1"/>
    <col min="7175" max="7179" width="20.140625" style="5" customWidth="1"/>
    <col min="7180" max="7428" width="9.140625" style="5"/>
    <col min="7429" max="7429" width="29.140625" style="5" customWidth="1"/>
    <col min="7430" max="7430" width="18.42578125" style="5" customWidth="1"/>
    <col min="7431" max="7435" width="20.140625" style="5" customWidth="1"/>
    <col min="7436" max="7684" width="9.140625" style="5"/>
    <col min="7685" max="7685" width="29.140625" style="5" customWidth="1"/>
    <col min="7686" max="7686" width="18.42578125" style="5" customWidth="1"/>
    <col min="7687" max="7691" width="20.140625" style="5" customWidth="1"/>
    <col min="7692" max="7940" width="9.140625" style="5"/>
    <col min="7941" max="7941" width="29.140625" style="5" customWidth="1"/>
    <col min="7942" max="7942" width="18.42578125" style="5" customWidth="1"/>
    <col min="7943" max="7947" width="20.140625" style="5" customWidth="1"/>
    <col min="7948" max="8196" width="9.140625" style="5"/>
    <col min="8197" max="8197" width="29.140625" style="5" customWidth="1"/>
    <col min="8198" max="8198" width="18.42578125" style="5" customWidth="1"/>
    <col min="8199" max="8203" width="20.140625" style="5" customWidth="1"/>
    <col min="8204" max="8452" width="9.140625" style="5"/>
    <col min="8453" max="8453" width="29.140625" style="5" customWidth="1"/>
    <col min="8454" max="8454" width="18.42578125" style="5" customWidth="1"/>
    <col min="8455" max="8459" width="20.140625" style="5" customWidth="1"/>
    <col min="8460" max="8708" width="9.140625" style="5"/>
    <col min="8709" max="8709" width="29.140625" style="5" customWidth="1"/>
    <col min="8710" max="8710" width="18.42578125" style="5" customWidth="1"/>
    <col min="8711" max="8715" width="20.140625" style="5" customWidth="1"/>
    <col min="8716" max="8964" width="9.140625" style="5"/>
    <col min="8965" max="8965" width="29.140625" style="5" customWidth="1"/>
    <col min="8966" max="8966" width="18.42578125" style="5" customWidth="1"/>
    <col min="8967" max="8971" width="20.140625" style="5" customWidth="1"/>
    <col min="8972" max="9220" width="9.140625" style="5"/>
    <col min="9221" max="9221" width="29.140625" style="5" customWidth="1"/>
    <col min="9222" max="9222" width="18.42578125" style="5" customWidth="1"/>
    <col min="9223" max="9227" width="20.140625" style="5" customWidth="1"/>
    <col min="9228" max="9476" width="9.140625" style="5"/>
    <col min="9477" max="9477" width="29.140625" style="5" customWidth="1"/>
    <col min="9478" max="9478" width="18.42578125" style="5" customWidth="1"/>
    <col min="9479" max="9483" width="20.140625" style="5" customWidth="1"/>
    <col min="9484" max="9732" width="9.140625" style="5"/>
    <col min="9733" max="9733" width="29.140625" style="5" customWidth="1"/>
    <col min="9734" max="9734" width="18.42578125" style="5" customWidth="1"/>
    <col min="9735" max="9739" width="20.140625" style="5" customWidth="1"/>
    <col min="9740" max="9988" width="9.140625" style="5"/>
    <col min="9989" max="9989" width="29.140625" style="5" customWidth="1"/>
    <col min="9990" max="9990" width="18.42578125" style="5" customWidth="1"/>
    <col min="9991" max="9995" width="20.140625" style="5" customWidth="1"/>
    <col min="9996" max="10244" width="9.140625" style="5"/>
    <col min="10245" max="10245" width="29.140625" style="5" customWidth="1"/>
    <col min="10246" max="10246" width="18.42578125" style="5" customWidth="1"/>
    <col min="10247" max="10251" width="20.140625" style="5" customWidth="1"/>
    <col min="10252" max="10500" width="9.140625" style="5"/>
    <col min="10501" max="10501" width="29.140625" style="5" customWidth="1"/>
    <col min="10502" max="10502" width="18.42578125" style="5" customWidth="1"/>
    <col min="10503" max="10507" width="20.140625" style="5" customWidth="1"/>
    <col min="10508" max="10756" width="9.140625" style="5"/>
    <col min="10757" max="10757" width="29.140625" style="5" customWidth="1"/>
    <col min="10758" max="10758" width="18.42578125" style="5" customWidth="1"/>
    <col min="10759" max="10763" width="20.140625" style="5" customWidth="1"/>
    <col min="10764" max="11012" width="9.140625" style="5"/>
    <col min="11013" max="11013" width="29.140625" style="5" customWidth="1"/>
    <col min="11014" max="11014" width="18.42578125" style="5" customWidth="1"/>
    <col min="11015" max="11019" width="20.140625" style="5" customWidth="1"/>
    <col min="11020" max="11268" width="9.140625" style="5"/>
    <col min="11269" max="11269" width="29.140625" style="5" customWidth="1"/>
    <col min="11270" max="11270" width="18.42578125" style="5" customWidth="1"/>
    <col min="11271" max="11275" width="20.140625" style="5" customWidth="1"/>
    <col min="11276" max="11524" width="9.140625" style="5"/>
    <col min="11525" max="11525" width="29.140625" style="5" customWidth="1"/>
    <col min="11526" max="11526" width="18.42578125" style="5" customWidth="1"/>
    <col min="11527" max="11531" width="20.140625" style="5" customWidth="1"/>
    <col min="11532" max="11780" width="9.140625" style="5"/>
    <col min="11781" max="11781" width="29.140625" style="5" customWidth="1"/>
    <col min="11782" max="11782" width="18.42578125" style="5" customWidth="1"/>
    <col min="11783" max="11787" width="20.140625" style="5" customWidth="1"/>
    <col min="11788" max="12036" width="9.140625" style="5"/>
    <col min="12037" max="12037" width="29.140625" style="5" customWidth="1"/>
    <col min="12038" max="12038" width="18.42578125" style="5" customWidth="1"/>
    <col min="12039" max="12043" width="20.140625" style="5" customWidth="1"/>
    <col min="12044" max="12292" width="9.140625" style="5"/>
    <col min="12293" max="12293" width="29.140625" style="5" customWidth="1"/>
    <col min="12294" max="12294" width="18.42578125" style="5" customWidth="1"/>
    <col min="12295" max="12299" width="20.140625" style="5" customWidth="1"/>
    <col min="12300" max="12548" width="9.140625" style="5"/>
    <col min="12549" max="12549" width="29.140625" style="5" customWidth="1"/>
    <col min="12550" max="12550" width="18.42578125" style="5" customWidth="1"/>
    <col min="12551" max="12555" width="20.140625" style="5" customWidth="1"/>
    <col min="12556" max="12804" width="9.140625" style="5"/>
    <col min="12805" max="12805" width="29.140625" style="5" customWidth="1"/>
    <col min="12806" max="12806" width="18.42578125" style="5" customWidth="1"/>
    <col min="12807" max="12811" width="20.140625" style="5" customWidth="1"/>
    <col min="12812" max="13060" width="9.140625" style="5"/>
    <col min="13061" max="13061" width="29.140625" style="5" customWidth="1"/>
    <col min="13062" max="13062" width="18.42578125" style="5" customWidth="1"/>
    <col min="13063" max="13067" width="20.140625" style="5" customWidth="1"/>
    <col min="13068" max="13316" width="9.140625" style="5"/>
    <col min="13317" max="13317" width="29.140625" style="5" customWidth="1"/>
    <col min="13318" max="13318" width="18.42578125" style="5" customWidth="1"/>
    <col min="13319" max="13323" width="20.140625" style="5" customWidth="1"/>
    <col min="13324" max="13572" width="9.140625" style="5"/>
    <col min="13573" max="13573" width="29.140625" style="5" customWidth="1"/>
    <col min="13574" max="13574" width="18.42578125" style="5" customWidth="1"/>
    <col min="13575" max="13579" width="20.140625" style="5" customWidth="1"/>
    <col min="13580" max="13828" width="9.140625" style="5"/>
    <col min="13829" max="13829" width="29.140625" style="5" customWidth="1"/>
    <col min="13830" max="13830" width="18.42578125" style="5" customWidth="1"/>
    <col min="13831" max="13835" width="20.140625" style="5" customWidth="1"/>
    <col min="13836" max="14084" width="9.140625" style="5"/>
    <col min="14085" max="14085" width="29.140625" style="5" customWidth="1"/>
    <col min="14086" max="14086" width="18.42578125" style="5" customWidth="1"/>
    <col min="14087" max="14091" width="20.140625" style="5" customWidth="1"/>
    <col min="14092" max="14340" width="9.140625" style="5"/>
    <col min="14341" max="14341" width="29.140625" style="5" customWidth="1"/>
    <col min="14342" max="14342" width="18.42578125" style="5" customWidth="1"/>
    <col min="14343" max="14347" width="20.140625" style="5" customWidth="1"/>
    <col min="14348" max="14596" width="9.140625" style="5"/>
    <col min="14597" max="14597" width="29.140625" style="5" customWidth="1"/>
    <col min="14598" max="14598" width="18.42578125" style="5" customWidth="1"/>
    <col min="14599" max="14603" width="20.140625" style="5" customWidth="1"/>
    <col min="14604" max="14852" width="9.140625" style="5"/>
    <col min="14853" max="14853" width="29.140625" style="5" customWidth="1"/>
    <col min="14854" max="14854" width="18.42578125" style="5" customWidth="1"/>
    <col min="14855" max="14859" width="20.140625" style="5" customWidth="1"/>
    <col min="14860" max="15108" width="9.140625" style="5"/>
    <col min="15109" max="15109" width="29.140625" style="5" customWidth="1"/>
    <col min="15110" max="15110" width="18.42578125" style="5" customWidth="1"/>
    <col min="15111" max="15115" width="20.140625" style="5" customWidth="1"/>
    <col min="15116" max="15364" width="9.140625" style="5"/>
    <col min="15365" max="15365" width="29.140625" style="5" customWidth="1"/>
    <col min="15366" max="15366" width="18.42578125" style="5" customWidth="1"/>
    <col min="15367" max="15371" width="20.140625" style="5" customWidth="1"/>
    <col min="15372" max="15620" width="9.140625" style="5"/>
    <col min="15621" max="15621" width="29.140625" style="5" customWidth="1"/>
    <col min="15622" max="15622" width="18.42578125" style="5" customWidth="1"/>
    <col min="15623" max="15627" width="20.140625" style="5" customWidth="1"/>
    <col min="15628" max="15876" width="9.140625" style="5"/>
    <col min="15877" max="15877" width="29.140625" style="5" customWidth="1"/>
    <col min="15878" max="15878" width="18.42578125" style="5" customWidth="1"/>
    <col min="15879" max="15883" width="20.140625" style="5" customWidth="1"/>
    <col min="15884" max="16132" width="9.140625" style="5"/>
    <col min="16133" max="16133" width="29.140625" style="5" customWidth="1"/>
    <col min="16134" max="16134" width="18.42578125" style="5" customWidth="1"/>
    <col min="16135" max="16139" width="20.140625" style="5" customWidth="1"/>
    <col min="16140" max="16384" width="9.140625" style="5"/>
  </cols>
  <sheetData>
    <row r="1" spans="1:25" ht="15.75" x14ac:dyDescent="0.25">
      <c r="K1" s="49" t="s">
        <v>165</v>
      </c>
    </row>
    <row r="2" spans="1:25" s="6" customFormat="1" x14ac:dyDescent="0.25">
      <c r="A2" s="442" t="s">
        <v>64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25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25" ht="15" customHeight="1" x14ac:dyDescent="0.25">
      <c r="A4" s="444" t="s">
        <v>37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25" ht="15" customHeight="1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25" ht="15" customHeigh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25" x14ac:dyDescent="0.25">
      <c r="A7" s="493" t="s">
        <v>11</v>
      </c>
      <c r="B7" s="494" t="s">
        <v>355</v>
      </c>
      <c r="C7" s="494" t="s">
        <v>354</v>
      </c>
      <c r="D7" s="494" t="s">
        <v>353</v>
      </c>
      <c r="E7" s="494" t="s">
        <v>352</v>
      </c>
      <c r="F7" s="494" t="s">
        <v>351</v>
      </c>
      <c r="G7" s="494" t="s">
        <v>19</v>
      </c>
      <c r="H7" s="494"/>
      <c r="I7" s="495" t="s">
        <v>248</v>
      </c>
      <c r="J7" s="495" t="s">
        <v>12</v>
      </c>
      <c r="K7" s="495"/>
      <c r="L7" s="496" t="s">
        <v>249</v>
      </c>
      <c r="M7" s="478" t="s">
        <v>212</v>
      </c>
      <c r="N7" s="481" t="s">
        <v>179</v>
      </c>
      <c r="O7" s="482"/>
      <c r="P7" s="482"/>
      <c r="Q7" s="482"/>
      <c r="R7" s="482"/>
      <c r="S7" s="482"/>
      <c r="T7" s="482"/>
      <c r="U7" s="482"/>
      <c r="V7" s="483"/>
      <c r="W7" s="448" t="s">
        <v>221</v>
      </c>
      <c r="X7" s="449"/>
      <c r="Y7" s="450"/>
    </row>
    <row r="8" spans="1:25" ht="15.75" customHeight="1" x14ac:dyDescent="0.25">
      <c r="A8" s="493"/>
      <c r="B8" s="494"/>
      <c r="C8" s="494"/>
      <c r="D8" s="494"/>
      <c r="E8" s="494"/>
      <c r="F8" s="494"/>
      <c r="G8" s="494"/>
      <c r="H8" s="494"/>
      <c r="I8" s="495"/>
      <c r="J8" s="495"/>
      <c r="K8" s="495"/>
      <c r="L8" s="496"/>
      <c r="M8" s="478"/>
      <c r="N8" s="481" t="s">
        <v>224</v>
      </c>
      <c r="O8" s="482"/>
      <c r="P8" s="483"/>
      <c r="Q8" s="481" t="s">
        <v>223</v>
      </c>
      <c r="R8" s="482"/>
      <c r="S8" s="483"/>
      <c r="T8" s="481" t="s">
        <v>222</v>
      </c>
      <c r="U8" s="482"/>
      <c r="V8" s="483"/>
      <c r="W8" s="451"/>
      <c r="X8" s="452"/>
      <c r="Y8" s="453"/>
    </row>
    <row r="9" spans="1:25" ht="29.25" customHeight="1" x14ac:dyDescent="0.25">
      <c r="A9" s="493"/>
      <c r="B9" s="494"/>
      <c r="C9" s="494"/>
      <c r="D9" s="494"/>
      <c r="E9" s="494"/>
      <c r="F9" s="494"/>
      <c r="G9" s="494"/>
      <c r="H9" s="494"/>
      <c r="I9" s="495"/>
      <c r="J9" s="495"/>
      <c r="K9" s="495"/>
      <c r="L9" s="496"/>
      <c r="M9" s="478"/>
      <c r="N9" s="460" t="s">
        <v>200</v>
      </c>
      <c r="O9" s="460" t="s">
        <v>57</v>
      </c>
      <c r="P9" s="462"/>
      <c r="Q9" s="460" t="s">
        <v>200</v>
      </c>
      <c r="R9" s="460" t="s">
        <v>57</v>
      </c>
      <c r="S9" s="462"/>
      <c r="T9" s="460" t="s">
        <v>200</v>
      </c>
      <c r="U9" s="460" t="s">
        <v>57</v>
      </c>
      <c r="V9" s="462"/>
      <c r="W9" s="460" t="s">
        <v>218</v>
      </c>
      <c r="X9" s="460" t="s">
        <v>57</v>
      </c>
      <c r="Y9" s="462"/>
    </row>
    <row r="10" spans="1:25" ht="84.75" customHeight="1" x14ac:dyDescent="0.25">
      <c r="A10" s="493"/>
      <c r="B10" s="494"/>
      <c r="C10" s="494"/>
      <c r="D10" s="494"/>
      <c r="E10" s="494"/>
      <c r="F10" s="494"/>
      <c r="G10" s="190" t="s">
        <v>255</v>
      </c>
      <c r="H10" s="190" t="s">
        <v>256</v>
      </c>
      <c r="I10" s="495"/>
      <c r="J10" s="189" t="s">
        <v>13</v>
      </c>
      <c r="K10" s="189" t="s">
        <v>332</v>
      </c>
      <c r="L10" s="496"/>
      <c r="M10" s="478"/>
      <c r="N10" s="461"/>
      <c r="O10" s="188" t="s">
        <v>58</v>
      </c>
      <c r="P10" s="188" t="s">
        <v>331</v>
      </c>
      <c r="Q10" s="461"/>
      <c r="R10" s="188" t="s">
        <v>58</v>
      </c>
      <c r="S10" s="188" t="s">
        <v>331</v>
      </c>
      <c r="T10" s="461"/>
      <c r="U10" s="188" t="s">
        <v>58</v>
      </c>
      <c r="V10" s="188" t="s">
        <v>331</v>
      </c>
      <c r="W10" s="461"/>
      <c r="X10" s="188" t="s">
        <v>58</v>
      </c>
      <c r="Y10" s="188" t="s">
        <v>331</v>
      </c>
    </row>
    <row r="11" spans="1:25" ht="15.75" customHeight="1" x14ac:dyDescent="0.25">
      <c r="A11" s="7" t="s">
        <v>14</v>
      </c>
      <c r="B11" s="105">
        <v>2269.16</v>
      </c>
      <c r="C11" s="105">
        <v>2110</v>
      </c>
      <c r="D11" s="105">
        <v>2100</v>
      </c>
      <c r="E11" s="105">
        <v>2100</v>
      </c>
      <c r="F11" s="105">
        <v>2100</v>
      </c>
      <c r="G11" s="9">
        <v>2038.4</v>
      </c>
      <c r="H11" s="348">
        <f>G11*4.5%+G11</f>
        <v>2130.1280000000002</v>
      </c>
      <c r="I11" s="8">
        <f>F11*G11/2+F11*H11/2</f>
        <v>4376954.4000000004</v>
      </c>
      <c r="J11" s="8">
        <f>I11*70%</f>
        <v>3063868.08</v>
      </c>
      <c r="K11" s="8">
        <f>I11-J11</f>
        <v>1313086.3200000003</v>
      </c>
      <c r="L11" s="110">
        <f>F11/E11*100</f>
        <v>100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88"/>
      <c r="X11" s="188"/>
      <c r="Y11" s="188"/>
    </row>
    <row r="12" spans="1:25" ht="15.75" x14ac:dyDescent="0.25">
      <c r="A12" s="7" t="s">
        <v>15</v>
      </c>
      <c r="B12" s="105">
        <v>561249</v>
      </c>
      <c r="C12" s="105">
        <v>547699</v>
      </c>
      <c r="D12" s="105">
        <v>547699</v>
      </c>
      <c r="E12" s="105">
        <v>548000</v>
      </c>
      <c r="F12" s="105">
        <v>430300</v>
      </c>
      <c r="G12" s="9">
        <v>5.95</v>
      </c>
      <c r="H12" s="348">
        <f>G12</f>
        <v>5.95</v>
      </c>
      <c r="I12" s="8">
        <f>(F12/2*G12)+(F12/2*H12)</f>
        <v>2560285</v>
      </c>
      <c r="J12" s="8">
        <f t="shared" ref="J12:J15" si="0">I12*70%</f>
        <v>1792199.5</v>
      </c>
      <c r="K12" s="8">
        <f t="shared" ref="K12:K15" si="1">I12-J12</f>
        <v>768085.5</v>
      </c>
      <c r="L12" s="110">
        <f t="shared" ref="L12:L15" si="2">F12/E12*100</f>
        <v>78.521897810218974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55"/>
      <c r="X12" s="55"/>
      <c r="Y12" s="55"/>
    </row>
    <row r="13" spans="1:25" ht="15.75" x14ac:dyDescent="0.25">
      <c r="A13" s="7" t="s">
        <v>16</v>
      </c>
      <c r="B13" s="105">
        <v>17260</v>
      </c>
      <c r="C13" s="105">
        <v>15972</v>
      </c>
      <c r="D13" s="105">
        <v>15900</v>
      </c>
      <c r="E13" s="105">
        <v>15000</v>
      </c>
      <c r="F13" s="105">
        <v>15000</v>
      </c>
      <c r="G13" s="8">
        <v>67.67</v>
      </c>
      <c r="H13" s="348">
        <f t="shared" ref="H13" si="3">G13*4.5%+G13</f>
        <v>70.715150000000008</v>
      </c>
      <c r="I13" s="8">
        <f t="shared" ref="I13" si="4">(F13/2*G13)+(F13/2*H13)</f>
        <v>1037888.6250000001</v>
      </c>
      <c r="J13" s="8">
        <f t="shared" si="0"/>
        <v>726522.03750000009</v>
      </c>
      <c r="K13" s="8">
        <f t="shared" si="1"/>
        <v>311366.58750000002</v>
      </c>
      <c r="L13" s="110">
        <f t="shared" si="2"/>
        <v>100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55"/>
      <c r="X13" s="55"/>
      <c r="Y13" s="55"/>
    </row>
    <row r="14" spans="1:25" ht="30" x14ac:dyDescent="0.25">
      <c r="A14" s="228" t="s">
        <v>317</v>
      </c>
      <c r="B14" s="7"/>
      <c r="C14" s="7"/>
      <c r="D14" s="227"/>
      <c r="E14" s="8"/>
      <c r="F14" s="8"/>
      <c r="G14" s="8"/>
      <c r="H14" s="8"/>
      <c r="I14" s="8">
        <v>575260.81000000006</v>
      </c>
      <c r="J14" s="8">
        <f t="shared" ref="J14" si="5">I14*70%</f>
        <v>402682.56700000004</v>
      </c>
      <c r="K14" s="8">
        <f t="shared" ref="K14" si="6">I14-J14</f>
        <v>172578.24300000002</v>
      </c>
      <c r="L14" s="110" t="e">
        <f t="shared" si="2"/>
        <v>#DIV/0!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79"/>
      <c r="X14" s="79"/>
      <c r="Y14" s="79"/>
    </row>
    <row r="15" spans="1:25" s="351" customFormat="1" x14ac:dyDescent="0.25">
      <c r="A15" s="346" t="s">
        <v>17</v>
      </c>
      <c r="B15" s="346"/>
      <c r="C15" s="347"/>
      <c r="D15" s="347"/>
      <c r="E15" s="347"/>
      <c r="F15" s="347"/>
      <c r="G15" s="348"/>
      <c r="H15" s="348"/>
      <c r="I15" s="348"/>
      <c r="J15" s="8">
        <f t="shared" si="0"/>
        <v>0</v>
      </c>
      <c r="K15" s="8">
        <f t="shared" si="1"/>
        <v>0</v>
      </c>
      <c r="L15" s="349" t="e">
        <f t="shared" si="2"/>
        <v>#DIV/0!</v>
      </c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</row>
    <row r="16" spans="1:25" ht="30" x14ac:dyDescent="0.25">
      <c r="A16" s="228" t="s">
        <v>317</v>
      </c>
      <c r="B16" s="7"/>
      <c r="C16" s="7"/>
      <c r="D16" s="227"/>
      <c r="E16" s="8"/>
      <c r="F16" s="8"/>
      <c r="G16" s="8"/>
      <c r="H16" s="8"/>
      <c r="I16" s="8"/>
      <c r="J16" s="8"/>
      <c r="K16" s="8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x14ac:dyDescent="0.25">
      <c r="A17" s="489" t="s">
        <v>0</v>
      </c>
      <c r="B17" s="490"/>
      <c r="C17" s="490"/>
      <c r="D17" s="491"/>
      <c r="E17" s="491"/>
      <c r="F17" s="491"/>
      <c r="G17" s="491"/>
      <c r="H17" s="492"/>
      <c r="I17" s="27">
        <f>SUM(I11:I16)</f>
        <v>8550388.8350000009</v>
      </c>
      <c r="J17" s="27">
        <f>SUM(J11:J16)</f>
        <v>5985272.1844999995</v>
      </c>
      <c r="K17" s="27">
        <f>SUM(K11:K16)</f>
        <v>2565116.6505000005</v>
      </c>
      <c r="L17" s="27" t="e">
        <f t="shared" ref="L17" si="7">SUM(L11:L14)</f>
        <v>#DIV/0!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25" x14ac:dyDescent="0.25">
      <c r="A19" s="24" t="s">
        <v>65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25" x14ac:dyDescent="0.25">
      <c r="A20" s="28" t="s">
        <v>66</v>
      </c>
      <c r="B20" s="28" t="s">
        <v>67</v>
      </c>
      <c r="D20" s="42"/>
      <c r="E20" s="42"/>
      <c r="F20" s="24"/>
      <c r="G20" s="24"/>
      <c r="H20" s="24"/>
      <c r="I20" s="366"/>
      <c r="J20" s="24"/>
      <c r="K20" s="488" t="s">
        <v>320</v>
      </c>
      <c r="L20" s="488"/>
      <c r="M20" s="488"/>
    </row>
    <row r="21" spans="1:25" x14ac:dyDescent="0.25">
      <c r="A21" s="25" t="s">
        <v>470</v>
      </c>
      <c r="B21" s="25">
        <v>5672.2</v>
      </c>
      <c r="C21" s="106"/>
      <c r="D21" s="43"/>
      <c r="E21" s="43"/>
      <c r="F21" s="24"/>
      <c r="G21" s="24"/>
      <c r="H21" s="24"/>
      <c r="I21" s="366"/>
      <c r="J21" s="24"/>
    </row>
    <row r="22" spans="1:25" x14ac:dyDescent="0.25">
      <c r="A22" s="25" t="s">
        <v>471</v>
      </c>
      <c r="B22" s="25">
        <v>2790.9</v>
      </c>
      <c r="C22" s="106"/>
      <c r="D22" s="43"/>
      <c r="E22" s="43"/>
      <c r="F22" s="24"/>
      <c r="G22" s="24"/>
      <c r="H22" s="24"/>
      <c r="I22" s="24"/>
      <c r="J22" s="24"/>
    </row>
    <row r="23" spans="1:25" x14ac:dyDescent="0.25">
      <c r="A23" s="25" t="s">
        <v>472</v>
      </c>
      <c r="B23" s="25">
        <v>3369.7</v>
      </c>
      <c r="C23" s="106"/>
      <c r="D23" s="43"/>
      <c r="E23" s="43"/>
      <c r="F23" s="24"/>
      <c r="G23" s="24"/>
      <c r="H23" s="24"/>
      <c r="I23" s="24"/>
      <c r="J23" s="24"/>
    </row>
    <row r="24" spans="1:25" x14ac:dyDescent="0.25">
      <c r="A24" s="26"/>
      <c r="B24" s="26"/>
      <c r="C24" s="107"/>
      <c r="D24" s="43"/>
      <c r="E24" s="43"/>
      <c r="F24" s="24"/>
      <c r="G24" s="24"/>
      <c r="H24" s="24"/>
      <c r="I24" s="24"/>
      <c r="J24" s="24"/>
    </row>
    <row r="25" spans="1:25" x14ac:dyDescent="0.25">
      <c r="A25" s="25"/>
      <c r="B25" s="25"/>
      <c r="C25" s="106"/>
      <c r="D25" s="43"/>
      <c r="E25" s="43"/>
      <c r="F25" s="24"/>
      <c r="G25" s="24"/>
      <c r="H25" s="24"/>
      <c r="I25" s="24"/>
      <c r="J25" s="24"/>
    </row>
    <row r="26" spans="1:25" x14ac:dyDescent="0.25">
      <c r="A26" s="29" t="s">
        <v>0</v>
      </c>
      <c r="B26" s="29"/>
      <c r="C26" s="108"/>
      <c r="D26" s="109"/>
      <c r="E26" s="44"/>
      <c r="F26" s="24"/>
      <c r="G26" s="24"/>
      <c r="H26" s="24"/>
      <c r="I26" s="24"/>
      <c r="J26" s="24"/>
    </row>
    <row r="28" spans="1:25" x14ac:dyDescent="0.25">
      <c r="A28" s="24" t="s">
        <v>316</v>
      </c>
      <c r="B28" s="24"/>
    </row>
    <row r="29" spans="1:25" x14ac:dyDescent="0.25">
      <c r="A29" s="28" t="s">
        <v>66</v>
      </c>
      <c r="B29" s="28" t="s">
        <v>67</v>
      </c>
    </row>
    <row r="30" spans="1:25" ht="25.5" x14ac:dyDescent="0.25">
      <c r="A30" s="25" t="s">
        <v>489</v>
      </c>
      <c r="B30" s="25">
        <v>312.5</v>
      </c>
    </row>
    <row r="31" spans="1:25" ht="25.5" x14ac:dyDescent="0.25">
      <c r="A31" s="25" t="s">
        <v>490</v>
      </c>
      <c r="B31" s="25">
        <v>38.9</v>
      </c>
    </row>
    <row r="32" spans="1:25" ht="25.5" x14ac:dyDescent="0.25">
      <c r="A32" s="25" t="s">
        <v>491</v>
      </c>
      <c r="B32" s="25">
        <v>50</v>
      </c>
    </row>
    <row r="33" spans="1:2" x14ac:dyDescent="0.25">
      <c r="A33" s="26"/>
      <c r="B33" s="26"/>
    </row>
    <row r="34" spans="1:2" x14ac:dyDescent="0.25">
      <c r="A34" s="25"/>
      <c r="B34" s="25"/>
    </row>
    <row r="35" spans="1:2" x14ac:dyDescent="0.25">
      <c r="A35" s="29" t="s">
        <v>0</v>
      </c>
      <c r="B35" s="29">
        <f>SUM(B30:B34)</f>
        <v>401.4</v>
      </c>
    </row>
  </sheetData>
  <mergeCells count="29">
    <mergeCell ref="A2:K2"/>
    <mergeCell ref="A3:K3"/>
    <mergeCell ref="A4:K4"/>
    <mergeCell ref="K20:M20"/>
    <mergeCell ref="A17:H17"/>
    <mergeCell ref="A7:A10"/>
    <mergeCell ref="B7:B10"/>
    <mergeCell ref="C7:C10"/>
    <mergeCell ref="D7:D10"/>
    <mergeCell ref="E7:E10"/>
    <mergeCell ref="F7:F10"/>
    <mergeCell ref="G7:H9"/>
    <mergeCell ref="I7:I10"/>
    <mergeCell ref="J7:K9"/>
    <mergeCell ref="L7:L10"/>
    <mergeCell ref="M7:M10"/>
    <mergeCell ref="N7:V7"/>
    <mergeCell ref="W7:Y8"/>
    <mergeCell ref="N8:P8"/>
    <mergeCell ref="Q8:S8"/>
    <mergeCell ref="T8:V8"/>
    <mergeCell ref="U9:V9"/>
    <mergeCell ref="W9:W10"/>
    <mergeCell ref="X9:Y9"/>
    <mergeCell ref="N9:N10"/>
    <mergeCell ref="O9:P9"/>
    <mergeCell ref="Q9:Q10"/>
    <mergeCell ref="R9:S9"/>
    <mergeCell ref="T9:T10"/>
  </mergeCells>
  <pageMargins left="0.19685039370078741" right="0.19685039370078741" top="1.1811023622047245" bottom="0.39370078740157483" header="0.39370078740157483" footer="0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4" zoomScaleNormal="100" workbookViewId="0">
      <selection activeCell="G10" sqref="G10:G11"/>
    </sheetView>
  </sheetViews>
  <sheetFormatPr defaultColWidth="9.140625" defaultRowHeight="15.75" x14ac:dyDescent="0.25"/>
  <cols>
    <col min="1" max="1" width="9.140625" style="48"/>
    <col min="2" max="3" width="26" style="48" customWidth="1"/>
    <col min="4" max="4" width="14.5703125" style="48" customWidth="1"/>
    <col min="5" max="6" width="15.42578125" style="48" customWidth="1"/>
    <col min="7" max="18" width="17.7109375" style="48" customWidth="1"/>
    <col min="19" max="19" width="14.7109375" style="48" customWidth="1"/>
    <col min="20" max="20" width="17.7109375" style="48" customWidth="1"/>
    <col min="21" max="21" width="15.85546875" style="48" customWidth="1"/>
    <col min="22" max="16384" width="9.140625" style="48"/>
  </cols>
  <sheetData>
    <row r="1" spans="1:21" x14ac:dyDescent="0.25">
      <c r="I1" s="48" t="s">
        <v>164</v>
      </c>
    </row>
    <row r="4" spans="1:21" x14ac:dyDescent="0.25">
      <c r="A4" s="457" t="s">
        <v>68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</row>
    <row r="5" spans="1:21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</row>
    <row r="6" spans="1:21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143"/>
      <c r="M6" s="143"/>
      <c r="N6" s="143"/>
    </row>
    <row r="7" spans="1:2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21" ht="15.75" customHeight="1" x14ac:dyDescent="0.25">
      <c r="A8" s="460" t="s">
        <v>53</v>
      </c>
      <c r="B8" s="460" t="s">
        <v>210</v>
      </c>
      <c r="C8" s="460" t="s">
        <v>152</v>
      </c>
      <c r="D8" s="460" t="s">
        <v>150</v>
      </c>
      <c r="E8" s="460" t="s">
        <v>70</v>
      </c>
      <c r="F8" s="460" t="s">
        <v>318</v>
      </c>
      <c r="G8" s="463" t="s">
        <v>495</v>
      </c>
      <c r="H8" s="464"/>
      <c r="I8" s="465"/>
      <c r="J8" s="447" t="s">
        <v>179</v>
      </c>
      <c r="K8" s="447"/>
      <c r="L8" s="447"/>
      <c r="M8" s="447"/>
      <c r="N8" s="447"/>
      <c r="O8" s="447"/>
      <c r="P8" s="447"/>
      <c r="Q8" s="447"/>
      <c r="R8" s="447"/>
      <c r="S8" s="448" t="s">
        <v>221</v>
      </c>
      <c r="T8" s="449"/>
      <c r="U8" s="450"/>
    </row>
    <row r="9" spans="1:21" x14ac:dyDescent="0.25">
      <c r="A9" s="460"/>
      <c r="B9" s="460"/>
      <c r="C9" s="460"/>
      <c r="D9" s="460"/>
      <c r="E9" s="460"/>
      <c r="F9" s="460"/>
      <c r="G9" s="466"/>
      <c r="H9" s="467"/>
      <c r="I9" s="468"/>
      <c r="J9" s="447" t="s">
        <v>224</v>
      </c>
      <c r="K9" s="447"/>
      <c r="L9" s="447"/>
      <c r="M9" s="447" t="s">
        <v>223</v>
      </c>
      <c r="N9" s="447"/>
      <c r="O9" s="447"/>
      <c r="P9" s="447" t="s">
        <v>222</v>
      </c>
      <c r="Q9" s="447"/>
      <c r="R9" s="447"/>
      <c r="S9" s="451"/>
      <c r="T9" s="452"/>
      <c r="U9" s="453"/>
    </row>
    <row r="10" spans="1:21" ht="42.75" customHeight="1" x14ac:dyDescent="0.25">
      <c r="A10" s="460"/>
      <c r="B10" s="460"/>
      <c r="C10" s="460"/>
      <c r="D10" s="460"/>
      <c r="E10" s="460"/>
      <c r="F10" s="460"/>
      <c r="G10" s="460" t="s">
        <v>151</v>
      </c>
      <c r="H10" s="460" t="s">
        <v>57</v>
      </c>
      <c r="I10" s="462"/>
      <c r="J10" s="460" t="s">
        <v>211</v>
      </c>
      <c r="K10" s="460" t="s">
        <v>57</v>
      </c>
      <c r="L10" s="462"/>
      <c r="M10" s="460" t="s">
        <v>211</v>
      </c>
      <c r="N10" s="460" t="s">
        <v>57</v>
      </c>
      <c r="O10" s="462"/>
      <c r="P10" s="460" t="s">
        <v>211</v>
      </c>
      <c r="Q10" s="460" t="s">
        <v>57</v>
      </c>
      <c r="R10" s="462"/>
      <c r="S10" s="460" t="s">
        <v>218</v>
      </c>
      <c r="T10" s="460" t="s">
        <v>57</v>
      </c>
      <c r="U10" s="462"/>
    </row>
    <row r="11" spans="1:21" ht="84" customHeight="1" x14ac:dyDescent="0.25">
      <c r="A11" s="460"/>
      <c r="B11" s="460"/>
      <c r="C11" s="460"/>
      <c r="D11" s="460"/>
      <c r="E11" s="460"/>
      <c r="F11" s="460"/>
      <c r="G11" s="461"/>
      <c r="H11" s="51" t="s">
        <v>58</v>
      </c>
      <c r="I11" s="51" t="s">
        <v>331</v>
      </c>
      <c r="J11" s="461"/>
      <c r="K11" s="75" t="s">
        <v>58</v>
      </c>
      <c r="L11" s="75" t="s">
        <v>331</v>
      </c>
      <c r="M11" s="461"/>
      <c r="N11" s="75" t="s">
        <v>58</v>
      </c>
      <c r="O11" s="75" t="s">
        <v>331</v>
      </c>
      <c r="P11" s="461"/>
      <c r="Q11" s="75" t="s">
        <v>58</v>
      </c>
      <c r="R11" s="75" t="s">
        <v>331</v>
      </c>
      <c r="S11" s="461"/>
      <c r="T11" s="90" t="s">
        <v>58</v>
      </c>
      <c r="U11" s="90" t="s">
        <v>331</v>
      </c>
    </row>
    <row r="12" spans="1:21" ht="31.5" x14ac:dyDescent="0.25">
      <c r="A12" s="76">
        <v>1</v>
      </c>
      <c r="B12" s="77" t="s">
        <v>492</v>
      </c>
      <c r="C12" s="77" t="s">
        <v>493</v>
      </c>
      <c r="D12" s="78">
        <v>1</v>
      </c>
      <c r="E12" s="78">
        <v>66913</v>
      </c>
      <c r="F12" s="78"/>
      <c r="G12" s="78">
        <f>(D12*E12)+F12</f>
        <v>66913</v>
      </c>
      <c r="H12" s="78"/>
      <c r="I12" s="78">
        <f>G12</f>
        <v>66913</v>
      </c>
      <c r="J12" s="78">
        <f>H12*I12</f>
        <v>0</v>
      </c>
      <c r="K12" s="78"/>
      <c r="L12" s="78"/>
      <c r="M12" s="78">
        <f>K12*L12</f>
        <v>0</v>
      </c>
      <c r="N12" s="78"/>
      <c r="O12" s="78"/>
      <c r="P12" s="78">
        <f>N12*O12</f>
        <v>0</v>
      </c>
      <c r="Q12" s="78"/>
      <c r="R12" s="78"/>
      <c r="S12" s="55">
        <f>T12+U12</f>
        <v>66913</v>
      </c>
      <c r="T12" s="55">
        <f>Q12+N12+K12+H12</f>
        <v>0</v>
      </c>
      <c r="U12" s="55">
        <f>R12+O12+L12+I12</f>
        <v>66913</v>
      </c>
    </row>
    <row r="13" spans="1:21" x14ac:dyDescent="0.25">
      <c r="A13" s="76"/>
      <c r="B13" s="77" t="s">
        <v>203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55"/>
      <c r="T13" s="55"/>
      <c r="U13" s="55"/>
    </row>
    <row r="14" spans="1:21" x14ac:dyDescent="0.25">
      <c r="A14" s="76"/>
      <c r="B14" s="77" t="s">
        <v>204</v>
      </c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55"/>
      <c r="T14" s="55"/>
      <c r="U14" s="55"/>
    </row>
    <row r="15" spans="1:21" x14ac:dyDescent="0.25">
      <c r="A15" s="76"/>
      <c r="B15" s="77" t="s">
        <v>205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55"/>
      <c r="T15" s="55"/>
      <c r="U15" s="55"/>
    </row>
    <row r="16" spans="1:21" x14ac:dyDescent="0.25">
      <c r="A16" s="76">
        <v>2</v>
      </c>
      <c r="B16" s="77" t="s">
        <v>206</v>
      </c>
      <c r="C16" s="77"/>
      <c r="D16" s="78"/>
      <c r="E16" s="78"/>
      <c r="F16" s="78"/>
      <c r="G16" s="78">
        <f>D16*E16</f>
        <v>0</v>
      </c>
      <c r="H16" s="78"/>
      <c r="I16" s="78"/>
      <c r="J16" s="78">
        <f>H16*I16</f>
        <v>0</v>
      </c>
      <c r="K16" s="78"/>
      <c r="L16" s="78"/>
      <c r="M16" s="78">
        <f>K16*L16</f>
        <v>0</v>
      </c>
      <c r="N16" s="78"/>
      <c r="O16" s="78"/>
      <c r="P16" s="78">
        <f>N16*O16</f>
        <v>0</v>
      </c>
      <c r="Q16" s="78"/>
      <c r="R16" s="78"/>
      <c r="S16" s="55">
        <f>T16+U16</f>
        <v>0</v>
      </c>
      <c r="T16" s="55">
        <f>Q16+N16+K16+H16</f>
        <v>0</v>
      </c>
      <c r="U16" s="55">
        <f>R16+O16+L16+I16</f>
        <v>0</v>
      </c>
    </row>
    <row r="17" spans="1:21" x14ac:dyDescent="0.25">
      <c r="A17" s="76"/>
      <c r="B17" s="77" t="s">
        <v>207</v>
      </c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103"/>
      <c r="T17" s="103"/>
      <c r="U17" s="103"/>
    </row>
    <row r="18" spans="1:21" x14ac:dyDescent="0.25">
      <c r="A18" s="76"/>
      <c r="B18" s="77" t="s">
        <v>208</v>
      </c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03"/>
      <c r="T18" s="103"/>
      <c r="U18" s="103"/>
    </row>
    <row r="19" spans="1:21" x14ac:dyDescent="0.25">
      <c r="A19" s="76"/>
      <c r="B19" s="77" t="s">
        <v>209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103"/>
      <c r="T19" s="103"/>
      <c r="U19" s="103"/>
    </row>
    <row r="20" spans="1:21" s="80" customFormat="1" x14ac:dyDescent="0.25">
      <c r="A20" s="470" t="s">
        <v>0</v>
      </c>
      <c r="B20" s="474"/>
      <c r="C20" s="474"/>
      <c r="D20" s="474"/>
      <c r="E20" s="474"/>
      <c r="F20" s="226"/>
      <c r="G20" s="79">
        <f t="shared" ref="G20:M20" si="0">SUM(G12:G19)</f>
        <v>66913</v>
      </c>
      <c r="H20" s="79">
        <f t="shared" si="0"/>
        <v>0</v>
      </c>
      <c r="I20" s="79">
        <f t="shared" si="0"/>
        <v>66913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ref="N20:U20" si="1">SUM(N12:N19)</f>
        <v>0</v>
      </c>
      <c r="O20" s="79">
        <f t="shared" si="1"/>
        <v>0</v>
      </c>
      <c r="P20" s="79">
        <f t="shared" si="1"/>
        <v>0</v>
      </c>
      <c r="Q20" s="79">
        <f t="shared" si="1"/>
        <v>0</v>
      </c>
      <c r="R20" s="79">
        <f t="shared" si="1"/>
        <v>0</v>
      </c>
      <c r="S20" s="79">
        <f t="shared" si="1"/>
        <v>66913</v>
      </c>
      <c r="T20" s="79">
        <f t="shared" si="1"/>
        <v>0</v>
      </c>
      <c r="U20" s="79">
        <f t="shared" si="1"/>
        <v>66913</v>
      </c>
    </row>
  </sheetData>
  <mergeCells count="26">
    <mergeCell ref="A20:E20"/>
    <mergeCell ref="S8:U9"/>
    <mergeCell ref="S10:S11"/>
    <mergeCell ref="T10:U10"/>
    <mergeCell ref="G10:G11"/>
    <mergeCell ref="H10:I10"/>
    <mergeCell ref="M10:M11"/>
    <mergeCell ref="N10:O10"/>
    <mergeCell ref="P10:P11"/>
    <mergeCell ref="Q10:R10"/>
    <mergeCell ref="F8:F11"/>
    <mergeCell ref="A4:K4"/>
    <mergeCell ref="A5:K5"/>
    <mergeCell ref="A6:K6"/>
    <mergeCell ref="J10:J11"/>
    <mergeCell ref="K10:L10"/>
    <mergeCell ref="G8:I9"/>
    <mergeCell ref="E8:E11"/>
    <mergeCell ref="D8:D11"/>
    <mergeCell ref="C8:C11"/>
    <mergeCell ref="B8:B11"/>
    <mergeCell ref="A8:A11"/>
    <mergeCell ref="J8:R8"/>
    <mergeCell ref="J9:L9"/>
    <mergeCell ref="M9:O9"/>
    <mergeCell ref="P9:R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9" zoomScaleNormal="100" zoomScaleSheetLayoutView="80" workbookViewId="0">
      <selection activeCell="E32" sqref="E32"/>
    </sheetView>
  </sheetViews>
  <sheetFormatPr defaultRowHeight="15.75" x14ac:dyDescent="0.25"/>
  <cols>
    <col min="1" max="1" width="4.7109375" style="16" customWidth="1"/>
    <col min="2" max="2" width="6.85546875" style="16" customWidth="1"/>
    <col min="3" max="3" width="27" style="16" customWidth="1"/>
    <col min="4" max="4" width="13.42578125" style="16" customWidth="1"/>
    <col min="5" max="5" width="14.5703125" style="16" customWidth="1"/>
    <col min="6" max="6" width="27" style="16" customWidth="1"/>
    <col min="7" max="7" width="20.28515625" style="16" customWidth="1"/>
    <col min="8" max="8" width="16.7109375" style="16" customWidth="1"/>
    <col min="9" max="9" width="27.28515625" style="16" customWidth="1"/>
    <col min="10" max="10" width="18.42578125" style="16" customWidth="1"/>
    <col min="11" max="11" width="24.5703125" style="16" customWidth="1"/>
    <col min="12" max="12" width="30.42578125" style="16" customWidth="1"/>
    <col min="13" max="13" width="21.42578125" style="16" customWidth="1"/>
    <col min="14" max="14" width="18.140625" style="16" customWidth="1"/>
    <col min="15" max="15" width="17.140625" style="16" customWidth="1"/>
    <col min="16" max="16" width="16.85546875" style="16" customWidth="1"/>
    <col min="17" max="17" width="17.85546875" style="16" customWidth="1"/>
    <col min="18" max="18" width="18" style="16" customWidth="1"/>
    <col min="19" max="19" width="20.42578125" style="16" customWidth="1"/>
    <col min="20" max="20" width="22.5703125" style="16" customWidth="1"/>
    <col min="21" max="21" width="22.140625" style="16" customWidth="1"/>
    <col min="22" max="257" width="9.140625" style="16"/>
    <col min="258" max="258" width="4.7109375" style="16" customWidth="1"/>
    <col min="259" max="259" width="5.42578125" style="16" customWidth="1"/>
    <col min="260" max="260" width="30.7109375" style="16" customWidth="1"/>
    <col min="261" max="261" width="24.42578125" style="16" customWidth="1"/>
    <col min="262" max="262" width="27" style="16" customWidth="1"/>
    <col min="263" max="263" width="23.28515625" style="16" customWidth="1"/>
    <col min="264" max="264" width="20.140625" style="16" customWidth="1"/>
    <col min="265" max="265" width="37" style="16" customWidth="1"/>
    <col min="266" max="266" width="9.5703125" style="16" customWidth="1"/>
    <col min="267" max="267" width="15.7109375" style="16" customWidth="1"/>
    <col min="268" max="268" width="30.42578125" style="16" customWidth="1"/>
    <col min="269" max="513" width="9.140625" style="16"/>
    <col min="514" max="514" width="4.7109375" style="16" customWidth="1"/>
    <col min="515" max="515" width="5.42578125" style="16" customWidth="1"/>
    <col min="516" max="516" width="30.7109375" style="16" customWidth="1"/>
    <col min="517" max="517" width="24.42578125" style="16" customWidth="1"/>
    <col min="518" max="518" width="27" style="16" customWidth="1"/>
    <col min="519" max="519" width="23.28515625" style="16" customWidth="1"/>
    <col min="520" max="520" width="20.140625" style="16" customWidth="1"/>
    <col min="521" max="521" width="37" style="16" customWidth="1"/>
    <col min="522" max="522" width="9.5703125" style="16" customWidth="1"/>
    <col min="523" max="523" width="15.7109375" style="16" customWidth="1"/>
    <col min="524" max="524" width="30.42578125" style="16" customWidth="1"/>
    <col min="525" max="769" width="9.140625" style="16"/>
    <col min="770" max="770" width="4.7109375" style="16" customWidth="1"/>
    <col min="771" max="771" width="5.42578125" style="16" customWidth="1"/>
    <col min="772" max="772" width="30.7109375" style="16" customWidth="1"/>
    <col min="773" max="773" width="24.42578125" style="16" customWidth="1"/>
    <col min="774" max="774" width="27" style="16" customWidth="1"/>
    <col min="775" max="775" width="23.28515625" style="16" customWidth="1"/>
    <col min="776" max="776" width="20.140625" style="16" customWidth="1"/>
    <col min="777" max="777" width="37" style="16" customWidth="1"/>
    <col min="778" max="778" width="9.5703125" style="16" customWidth="1"/>
    <col min="779" max="779" width="15.7109375" style="16" customWidth="1"/>
    <col min="780" max="780" width="30.42578125" style="16" customWidth="1"/>
    <col min="781" max="1025" width="9.140625" style="16"/>
    <col min="1026" max="1026" width="4.7109375" style="16" customWidth="1"/>
    <col min="1027" max="1027" width="5.42578125" style="16" customWidth="1"/>
    <col min="1028" max="1028" width="30.7109375" style="16" customWidth="1"/>
    <col min="1029" max="1029" width="24.42578125" style="16" customWidth="1"/>
    <col min="1030" max="1030" width="27" style="16" customWidth="1"/>
    <col min="1031" max="1031" width="23.28515625" style="16" customWidth="1"/>
    <col min="1032" max="1032" width="20.140625" style="16" customWidth="1"/>
    <col min="1033" max="1033" width="37" style="16" customWidth="1"/>
    <col min="1034" max="1034" width="9.5703125" style="16" customWidth="1"/>
    <col min="1035" max="1035" width="15.7109375" style="16" customWidth="1"/>
    <col min="1036" max="1036" width="30.42578125" style="16" customWidth="1"/>
    <col min="1037" max="1281" width="9.140625" style="16"/>
    <col min="1282" max="1282" width="4.7109375" style="16" customWidth="1"/>
    <col min="1283" max="1283" width="5.42578125" style="16" customWidth="1"/>
    <col min="1284" max="1284" width="30.7109375" style="16" customWidth="1"/>
    <col min="1285" max="1285" width="24.42578125" style="16" customWidth="1"/>
    <col min="1286" max="1286" width="27" style="16" customWidth="1"/>
    <col min="1287" max="1287" width="23.28515625" style="16" customWidth="1"/>
    <col min="1288" max="1288" width="20.140625" style="16" customWidth="1"/>
    <col min="1289" max="1289" width="37" style="16" customWidth="1"/>
    <col min="1290" max="1290" width="9.5703125" style="16" customWidth="1"/>
    <col min="1291" max="1291" width="15.7109375" style="16" customWidth="1"/>
    <col min="1292" max="1292" width="30.42578125" style="16" customWidth="1"/>
    <col min="1293" max="1537" width="9.140625" style="16"/>
    <col min="1538" max="1538" width="4.7109375" style="16" customWidth="1"/>
    <col min="1539" max="1539" width="5.42578125" style="16" customWidth="1"/>
    <col min="1540" max="1540" width="30.7109375" style="16" customWidth="1"/>
    <col min="1541" max="1541" width="24.42578125" style="16" customWidth="1"/>
    <col min="1542" max="1542" width="27" style="16" customWidth="1"/>
    <col min="1543" max="1543" width="23.28515625" style="16" customWidth="1"/>
    <col min="1544" max="1544" width="20.140625" style="16" customWidth="1"/>
    <col min="1545" max="1545" width="37" style="16" customWidth="1"/>
    <col min="1546" max="1546" width="9.5703125" style="16" customWidth="1"/>
    <col min="1547" max="1547" width="15.7109375" style="16" customWidth="1"/>
    <col min="1548" max="1548" width="30.42578125" style="16" customWidth="1"/>
    <col min="1549" max="1793" width="9.140625" style="16"/>
    <col min="1794" max="1794" width="4.7109375" style="16" customWidth="1"/>
    <col min="1795" max="1795" width="5.42578125" style="16" customWidth="1"/>
    <col min="1796" max="1796" width="30.7109375" style="16" customWidth="1"/>
    <col min="1797" max="1797" width="24.42578125" style="16" customWidth="1"/>
    <col min="1798" max="1798" width="27" style="16" customWidth="1"/>
    <col min="1799" max="1799" width="23.28515625" style="16" customWidth="1"/>
    <col min="1800" max="1800" width="20.140625" style="16" customWidth="1"/>
    <col min="1801" max="1801" width="37" style="16" customWidth="1"/>
    <col min="1802" max="1802" width="9.5703125" style="16" customWidth="1"/>
    <col min="1803" max="1803" width="15.7109375" style="16" customWidth="1"/>
    <col min="1804" max="1804" width="30.42578125" style="16" customWidth="1"/>
    <col min="1805" max="2049" width="9.140625" style="16"/>
    <col min="2050" max="2050" width="4.7109375" style="16" customWidth="1"/>
    <col min="2051" max="2051" width="5.42578125" style="16" customWidth="1"/>
    <col min="2052" max="2052" width="30.7109375" style="16" customWidth="1"/>
    <col min="2053" max="2053" width="24.42578125" style="16" customWidth="1"/>
    <col min="2054" max="2054" width="27" style="16" customWidth="1"/>
    <col min="2055" max="2055" width="23.28515625" style="16" customWidth="1"/>
    <col min="2056" max="2056" width="20.140625" style="16" customWidth="1"/>
    <col min="2057" max="2057" width="37" style="16" customWidth="1"/>
    <col min="2058" max="2058" width="9.5703125" style="16" customWidth="1"/>
    <col min="2059" max="2059" width="15.7109375" style="16" customWidth="1"/>
    <col min="2060" max="2060" width="30.42578125" style="16" customWidth="1"/>
    <col min="2061" max="2305" width="9.140625" style="16"/>
    <col min="2306" max="2306" width="4.7109375" style="16" customWidth="1"/>
    <col min="2307" max="2307" width="5.42578125" style="16" customWidth="1"/>
    <col min="2308" max="2308" width="30.7109375" style="16" customWidth="1"/>
    <col min="2309" max="2309" width="24.42578125" style="16" customWidth="1"/>
    <col min="2310" max="2310" width="27" style="16" customWidth="1"/>
    <col min="2311" max="2311" width="23.28515625" style="16" customWidth="1"/>
    <col min="2312" max="2312" width="20.140625" style="16" customWidth="1"/>
    <col min="2313" max="2313" width="37" style="16" customWidth="1"/>
    <col min="2314" max="2314" width="9.5703125" style="16" customWidth="1"/>
    <col min="2315" max="2315" width="15.7109375" style="16" customWidth="1"/>
    <col min="2316" max="2316" width="30.42578125" style="16" customWidth="1"/>
    <col min="2317" max="2561" width="9.140625" style="16"/>
    <col min="2562" max="2562" width="4.7109375" style="16" customWidth="1"/>
    <col min="2563" max="2563" width="5.42578125" style="16" customWidth="1"/>
    <col min="2564" max="2564" width="30.7109375" style="16" customWidth="1"/>
    <col min="2565" max="2565" width="24.42578125" style="16" customWidth="1"/>
    <col min="2566" max="2566" width="27" style="16" customWidth="1"/>
    <col min="2567" max="2567" width="23.28515625" style="16" customWidth="1"/>
    <col min="2568" max="2568" width="20.140625" style="16" customWidth="1"/>
    <col min="2569" max="2569" width="37" style="16" customWidth="1"/>
    <col min="2570" max="2570" width="9.5703125" style="16" customWidth="1"/>
    <col min="2571" max="2571" width="15.7109375" style="16" customWidth="1"/>
    <col min="2572" max="2572" width="30.42578125" style="16" customWidth="1"/>
    <col min="2573" max="2817" width="9.140625" style="16"/>
    <col min="2818" max="2818" width="4.7109375" style="16" customWidth="1"/>
    <col min="2819" max="2819" width="5.42578125" style="16" customWidth="1"/>
    <col min="2820" max="2820" width="30.7109375" style="16" customWidth="1"/>
    <col min="2821" max="2821" width="24.42578125" style="16" customWidth="1"/>
    <col min="2822" max="2822" width="27" style="16" customWidth="1"/>
    <col min="2823" max="2823" width="23.28515625" style="16" customWidth="1"/>
    <col min="2824" max="2824" width="20.140625" style="16" customWidth="1"/>
    <col min="2825" max="2825" width="37" style="16" customWidth="1"/>
    <col min="2826" max="2826" width="9.5703125" style="16" customWidth="1"/>
    <col min="2827" max="2827" width="15.7109375" style="16" customWidth="1"/>
    <col min="2828" max="2828" width="30.42578125" style="16" customWidth="1"/>
    <col min="2829" max="3073" width="9.140625" style="16"/>
    <col min="3074" max="3074" width="4.7109375" style="16" customWidth="1"/>
    <col min="3075" max="3075" width="5.42578125" style="16" customWidth="1"/>
    <col min="3076" max="3076" width="30.7109375" style="16" customWidth="1"/>
    <col min="3077" max="3077" width="24.42578125" style="16" customWidth="1"/>
    <col min="3078" max="3078" width="27" style="16" customWidth="1"/>
    <col min="3079" max="3079" width="23.28515625" style="16" customWidth="1"/>
    <col min="3080" max="3080" width="20.140625" style="16" customWidth="1"/>
    <col min="3081" max="3081" width="37" style="16" customWidth="1"/>
    <col min="3082" max="3082" width="9.5703125" style="16" customWidth="1"/>
    <col min="3083" max="3083" width="15.7109375" style="16" customWidth="1"/>
    <col min="3084" max="3084" width="30.42578125" style="16" customWidth="1"/>
    <col min="3085" max="3329" width="9.140625" style="16"/>
    <col min="3330" max="3330" width="4.7109375" style="16" customWidth="1"/>
    <col min="3331" max="3331" width="5.42578125" style="16" customWidth="1"/>
    <col min="3332" max="3332" width="30.7109375" style="16" customWidth="1"/>
    <col min="3333" max="3333" width="24.42578125" style="16" customWidth="1"/>
    <col min="3334" max="3334" width="27" style="16" customWidth="1"/>
    <col min="3335" max="3335" width="23.28515625" style="16" customWidth="1"/>
    <col min="3336" max="3336" width="20.140625" style="16" customWidth="1"/>
    <col min="3337" max="3337" width="37" style="16" customWidth="1"/>
    <col min="3338" max="3338" width="9.5703125" style="16" customWidth="1"/>
    <col min="3339" max="3339" width="15.7109375" style="16" customWidth="1"/>
    <col min="3340" max="3340" width="30.42578125" style="16" customWidth="1"/>
    <col min="3341" max="3585" width="9.140625" style="16"/>
    <col min="3586" max="3586" width="4.7109375" style="16" customWidth="1"/>
    <col min="3587" max="3587" width="5.42578125" style="16" customWidth="1"/>
    <col min="3588" max="3588" width="30.7109375" style="16" customWidth="1"/>
    <col min="3589" max="3589" width="24.42578125" style="16" customWidth="1"/>
    <col min="3590" max="3590" width="27" style="16" customWidth="1"/>
    <col min="3591" max="3591" width="23.28515625" style="16" customWidth="1"/>
    <col min="3592" max="3592" width="20.140625" style="16" customWidth="1"/>
    <col min="3593" max="3593" width="37" style="16" customWidth="1"/>
    <col min="3594" max="3594" width="9.5703125" style="16" customWidth="1"/>
    <col min="3595" max="3595" width="15.7109375" style="16" customWidth="1"/>
    <col min="3596" max="3596" width="30.42578125" style="16" customWidth="1"/>
    <col min="3597" max="3841" width="9.140625" style="16"/>
    <col min="3842" max="3842" width="4.7109375" style="16" customWidth="1"/>
    <col min="3843" max="3843" width="5.42578125" style="16" customWidth="1"/>
    <col min="3844" max="3844" width="30.7109375" style="16" customWidth="1"/>
    <col min="3845" max="3845" width="24.42578125" style="16" customWidth="1"/>
    <col min="3846" max="3846" width="27" style="16" customWidth="1"/>
    <col min="3847" max="3847" width="23.28515625" style="16" customWidth="1"/>
    <col min="3848" max="3848" width="20.140625" style="16" customWidth="1"/>
    <col min="3849" max="3849" width="37" style="16" customWidth="1"/>
    <col min="3850" max="3850" width="9.5703125" style="16" customWidth="1"/>
    <col min="3851" max="3851" width="15.7109375" style="16" customWidth="1"/>
    <col min="3852" max="3852" width="30.42578125" style="16" customWidth="1"/>
    <col min="3853" max="4097" width="9.140625" style="16"/>
    <col min="4098" max="4098" width="4.7109375" style="16" customWidth="1"/>
    <col min="4099" max="4099" width="5.42578125" style="16" customWidth="1"/>
    <col min="4100" max="4100" width="30.7109375" style="16" customWidth="1"/>
    <col min="4101" max="4101" width="24.42578125" style="16" customWidth="1"/>
    <col min="4102" max="4102" width="27" style="16" customWidth="1"/>
    <col min="4103" max="4103" width="23.28515625" style="16" customWidth="1"/>
    <col min="4104" max="4104" width="20.140625" style="16" customWidth="1"/>
    <col min="4105" max="4105" width="37" style="16" customWidth="1"/>
    <col min="4106" max="4106" width="9.5703125" style="16" customWidth="1"/>
    <col min="4107" max="4107" width="15.7109375" style="16" customWidth="1"/>
    <col min="4108" max="4108" width="30.42578125" style="16" customWidth="1"/>
    <col min="4109" max="4353" width="9.140625" style="16"/>
    <col min="4354" max="4354" width="4.7109375" style="16" customWidth="1"/>
    <col min="4355" max="4355" width="5.42578125" style="16" customWidth="1"/>
    <col min="4356" max="4356" width="30.7109375" style="16" customWidth="1"/>
    <col min="4357" max="4357" width="24.42578125" style="16" customWidth="1"/>
    <col min="4358" max="4358" width="27" style="16" customWidth="1"/>
    <col min="4359" max="4359" width="23.28515625" style="16" customWidth="1"/>
    <col min="4360" max="4360" width="20.140625" style="16" customWidth="1"/>
    <col min="4361" max="4361" width="37" style="16" customWidth="1"/>
    <col min="4362" max="4362" width="9.5703125" style="16" customWidth="1"/>
    <col min="4363" max="4363" width="15.7109375" style="16" customWidth="1"/>
    <col min="4364" max="4364" width="30.42578125" style="16" customWidth="1"/>
    <col min="4365" max="4609" width="9.140625" style="16"/>
    <col min="4610" max="4610" width="4.7109375" style="16" customWidth="1"/>
    <col min="4611" max="4611" width="5.42578125" style="16" customWidth="1"/>
    <col min="4612" max="4612" width="30.7109375" style="16" customWidth="1"/>
    <col min="4613" max="4613" width="24.42578125" style="16" customWidth="1"/>
    <col min="4614" max="4614" width="27" style="16" customWidth="1"/>
    <col min="4615" max="4615" width="23.28515625" style="16" customWidth="1"/>
    <col min="4616" max="4616" width="20.140625" style="16" customWidth="1"/>
    <col min="4617" max="4617" width="37" style="16" customWidth="1"/>
    <col min="4618" max="4618" width="9.5703125" style="16" customWidth="1"/>
    <col min="4619" max="4619" width="15.7109375" style="16" customWidth="1"/>
    <col min="4620" max="4620" width="30.42578125" style="16" customWidth="1"/>
    <col min="4621" max="4865" width="9.140625" style="16"/>
    <col min="4866" max="4866" width="4.7109375" style="16" customWidth="1"/>
    <col min="4867" max="4867" width="5.42578125" style="16" customWidth="1"/>
    <col min="4868" max="4868" width="30.7109375" style="16" customWidth="1"/>
    <col min="4869" max="4869" width="24.42578125" style="16" customWidth="1"/>
    <col min="4870" max="4870" width="27" style="16" customWidth="1"/>
    <col min="4871" max="4871" width="23.28515625" style="16" customWidth="1"/>
    <col min="4872" max="4872" width="20.140625" style="16" customWidth="1"/>
    <col min="4873" max="4873" width="37" style="16" customWidth="1"/>
    <col min="4874" max="4874" width="9.5703125" style="16" customWidth="1"/>
    <col min="4875" max="4875" width="15.7109375" style="16" customWidth="1"/>
    <col min="4876" max="4876" width="30.42578125" style="16" customWidth="1"/>
    <col min="4877" max="5121" width="9.140625" style="16"/>
    <col min="5122" max="5122" width="4.7109375" style="16" customWidth="1"/>
    <col min="5123" max="5123" width="5.42578125" style="16" customWidth="1"/>
    <col min="5124" max="5124" width="30.7109375" style="16" customWidth="1"/>
    <col min="5125" max="5125" width="24.42578125" style="16" customWidth="1"/>
    <col min="5126" max="5126" width="27" style="16" customWidth="1"/>
    <col min="5127" max="5127" width="23.28515625" style="16" customWidth="1"/>
    <col min="5128" max="5128" width="20.140625" style="16" customWidth="1"/>
    <col min="5129" max="5129" width="37" style="16" customWidth="1"/>
    <col min="5130" max="5130" width="9.5703125" style="16" customWidth="1"/>
    <col min="5131" max="5131" width="15.7109375" style="16" customWidth="1"/>
    <col min="5132" max="5132" width="30.42578125" style="16" customWidth="1"/>
    <col min="5133" max="5377" width="9.140625" style="16"/>
    <col min="5378" max="5378" width="4.7109375" style="16" customWidth="1"/>
    <col min="5379" max="5379" width="5.42578125" style="16" customWidth="1"/>
    <col min="5380" max="5380" width="30.7109375" style="16" customWidth="1"/>
    <col min="5381" max="5381" width="24.42578125" style="16" customWidth="1"/>
    <col min="5382" max="5382" width="27" style="16" customWidth="1"/>
    <col min="5383" max="5383" width="23.28515625" style="16" customWidth="1"/>
    <col min="5384" max="5384" width="20.140625" style="16" customWidth="1"/>
    <col min="5385" max="5385" width="37" style="16" customWidth="1"/>
    <col min="5386" max="5386" width="9.5703125" style="16" customWidth="1"/>
    <col min="5387" max="5387" width="15.7109375" style="16" customWidth="1"/>
    <col min="5388" max="5388" width="30.42578125" style="16" customWidth="1"/>
    <col min="5389" max="5633" width="9.140625" style="16"/>
    <col min="5634" max="5634" width="4.7109375" style="16" customWidth="1"/>
    <col min="5635" max="5635" width="5.42578125" style="16" customWidth="1"/>
    <col min="5636" max="5636" width="30.7109375" style="16" customWidth="1"/>
    <col min="5637" max="5637" width="24.42578125" style="16" customWidth="1"/>
    <col min="5638" max="5638" width="27" style="16" customWidth="1"/>
    <col min="5639" max="5639" width="23.28515625" style="16" customWidth="1"/>
    <col min="5640" max="5640" width="20.140625" style="16" customWidth="1"/>
    <col min="5641" max="5641" width="37" style="16" customWidth="1"/>
    <col min="5642" max="5642" width="9.5703125" style="16" customWidth="1"/>
    <col min="5643" max="5643" width="15.7109375" style="16" customWidth="1"/>
    <col min="5644" max="5644" width="30.42578125" style="16" customWidth="1"/>
    <col min="5645" max="5889" width="9.140625" style="16"/>
    <col min="5890" max="5890" width="4.7109375" style="16" customWidth="1"/>
    <col min="5891" max="5891" width="5.42578125" style="16" customWidth="1"/>
    <col min="5892" max="5892" width="30.7109375" style="16" customWidth="1"/>
    <col min="5893" max="5893" width="24.42578125" style="16" customWidth="1"/>
    <col min="5894" max="5894" width="27" style="16" customWidth="1"/>
    <col min="5895" max="5895" width="23.28515625" style="16" customWidth="1"/>
    <col min="5896" max="5896" width="20.140625" style="16" customWidth="1"/>
    <col min="5897" max="5897" width="37" style="16" customWidth="1"/>
    <col min="5898" max="5898" width="9.5703125" style="16" customWidth="1"/>
    <col min="5899" max="5899" width="15.7109375" style="16" customWidth="1"/>
    <col min="5900" max="5900" width="30.42578125" style="16" customWidth="1"/>
    <col min="5901" max="6145" width="9.140625" style="16"/>
    <col min="6146" max="6146" width="4.7109375" style="16" customWidth="1"/>
    <col min="6147" max="6147" width="5.42578125" style="16" customWidth="1"/>
    <col min="6148" max="6148" width="30.7109375" style="16" customWidth="1"/>
    <col min="6149" max="6149" width="24.42578125" style="16" customWidth="1"/>
    <col min="6150" max="6150" width="27" style="16" customWidth="1"/>
    <col min="6151" max="6151" width="23.28515625" style="16" customWidth="1"/>
    <col min="6152" max="6152" width="20.140625" style="16" customWidth="1"/>
    <col min="6153" max="6153" width="37" style="16" customWidth="1"/>
    <col min="6154" max="6154" width="9.5703125" style="16" customWidth="1"/>
    <col min="6155" max="6155" width="15.7109375" style="16" customWidth="1"/>
    <col min="6156" max="6156" width="30.42578125" style="16" customWidth="1"/>
    <col min="6157" max="6401" width="9.140625" style="16"/>
    <col min="6402" max="6402" width="4.7109375" style="16" customWidth="1"/>
    <col min="6403" max="6403" width="5.42578125" style="16" customWidth="1"/>
    <col min="6404" max="6404" width="30.7109375" style="16" customWidth="1"/>
    <col min="6405" max="6405" width="24.42578125" style="16" customWidth="1"/>
    <col min="6406" max="6406" width="27" style="16" customWidth="1"/>
    <col min="6407" max="6407" width="23.28515625" style="16" customWidth="1"/>
    <col min="6408" max="6408" width="20.140625" style="16" customWidth="1"/>
    <col min="6409" max="6409" width="37" style="16" customWidth="1"/>
    <col min="6410" max="6410" width="9.5703125" style="16" customWidth="1"/>
    <col min="6411" max="6411" width="15.7109375" style="16" customWidth="1"/>
    <col min="6412" max="6412" width="30.42578125" style="16" customWidth="1"/>
    <col min="6413" max="6657" width="9.140625" style="16"/>
    <col min="6658" max="6658" width="4.7109375" style="16" customWidth="1"/>
    <col min="6659" max="6659" width="5.42578125" style="16" customWidth="1"/>
    <col min="6660" max="6660" width="30.7109375" style="16" customWidth="1"/>
    <col min="6661" max="6661" width="24.42578125" style="16" customWidth="1"/>
    <col min="6662" max="6662" width="27" style="16" customWidth="1"/>
    <col min="6663" max="6663" width="23.28515625" style="16" customWidth="1"/>
    <col min="6664" max="6664" width="20.140625" style="16" customWidth="1"/>
    <col min="6665" max="6665" width="37" style="16" customWidth="1"/>
    <col min="6666" max="6666" width="9.5703125" style="16" customWidth="1"/>
    <col min="6667" max="6667" width="15.7109375" style="16" customWidth="1"/>
    <col min="6668" max="6668" width="30.42578125" style="16" customWidth="1"/>
    <col min="6669" max="6913" width="9.140625" style="16"/>
    <col min="6914" max="6914" width="4.7109375" style="16" customWidth="1"/>
    <col min="6915" max="6915" width="5.42578125" style="16" customWidth="1"/>
    <col min="6916" max="6916" width="30.7109375" style="16" customWidth="1"/>
    <col min="6917" max="6917" width="24.42578125" style="16" customWidth="1"/>
    <col min="6918" max="6918" width="27" style="16" customWidth="1"/>
    <col min="6919" max="6919" width="23.28515625" style="16" customWidth="1"/>
    <col min="6920" max="6920" width="20.140625" style="16" customWidth="1"/>
    <col min="6921" max="6921" width="37" style="16" customWidth="1"/>
    <col min="6922" max="6922" width="9.5703125" style="16" customWidth="1"/>
    <col min="6923" max="6923" width="15.7109375" style="16" customWidth="1"/>
    <col min="6924" max="6924" width="30.42578125" style="16" customWidth="1"/>
    <col min="6925" max="7169" width="9.140625" style="16"/>
    <col min="7170" max="7170" width="4.7109375" style="16" customWidth="1"/>
    <col min="7171" max="7171" width="5.42578125" style="16" customWidth="1"/>
    <col min="7172" max="7172" width="30.7109375" style="16" customWidth="1"/>
    <col min="7173" max="7173" width="24.42578125" style="16" customWidth="1"/>
    <col min="7174" max="7174" width="27" style="16" customWidth="1"/>
    <col min="7175" max="7175" width="23.28515625" style="16" customWidth="1"/>
    <col min="7176" max="7176" width="20.140625" style="16" customWidth="1"/>
    <col min="7177" max="7177" width="37" style="16" customWidth="1"/>
    <col min="7178" max="7178" width="9.5703125" style="16" customWidth="1"/>
    <col min="7179" max="7179" width="15.7109375" style="16" customWidth="1"/>
    <col min="7180" max="7180" width="30.42578125" style="16" customWidth="1"/>
    <col min="7181" max="7425" width="9.140625" style="16"/>
    <col min="7426" max="7426" width="4.7109375" style="16" customWidth="1"/>
    <col min="7427" max="7427" width="5.42578125" style="16" customWidth="1"/>
    <col min="7428" max="7428" width="30.7109375" style="16" customWidth="1"/>
    <col min="7429" max="7429" width="24.42578125" style="16" customWidth="1"/>
    <col min="7430" max="7430" width="27" style="16" customWidth="1"/>
    <col min="7431" max="7431" width="23.28515625" style="16" customWidth="1"/>
    <col min="7432" max="7432" width="20.140625" style="16" customWidth="1"/>
    <col min="7433" max="7433" width="37" style="16" customWidth="1"/>
    <col min="7434" max="7434" width="9.5703125" style="16" customWidth="1"/>
    <col min="7435" max="7435" width="15.7109375" style="16" customWidth="1"/>
    <col min="7436" max="7436" width="30.42578125" style="16" customWidth="1"/>
    <col min="7437" max="7681" width="9.140625" style="16"/>
    <col min="7682" max="7682" width="4.7109375" style="16" customWidth="1"/>
    <col min="7683" max="7683" width="5.42578125" style="16" customWidth="1"/>
    <col min="7684" max="7684" width="30.7109375" style="16" customWidth="1"/>
    <col min="7685" max="7685" width="24.42578125" style="16" customWidth="1"/>
    <col min="7686" max="7686" width="27" style="16" customWidth="1"/>
    <col min="7687" max="7687" width="23.28515625" style="16" customWidth="1"/>
    <col min="7688" max="7688" width="20.140625" style="16" customWidth="1"/>
    <col min="7689" max="7689" width="37" style="16" customWidth="1"/>
    <col min="7690" max="7690" width="9.5703125" style="16" customWidth="1"/>
    <col min="7691" max="7691" width="15.7109375" style="16" customWidth="1"/>
    <col min="7692" max="7692" width="30.42578125" style="16" customWidth="1"/>
    <col min="7693" max="7937" width="9.140625" style="16"/>
    <col min="7938" max="7938" width="4.7109375" style="16" customWidth="1"/>
    <col min="7939" max="7939" width="5.42578125" style="16" customWidth="1"/>
    <col min="7940" max="7940" width="30.7109375" style="16" customWidth="1"/>
    <col min="7941" max="7941" width="24.42578125" style="16" customWidth="1"/>
    <col min="7942" max="7942" width="27" style="16" customWidth="1"/>
    <col min="7943" max="7943" width="23.28515625" style="16" customWidth="1"/>
    <col min="7944" max="7944" width="20.140625" style="16" customWidth="1"/>
    <col min="7945" max="7945" width="37" style="16" customWidth="1"/>
    <col min="7946" max="7946" width="9.5703125" style="16" customWidth="1"/>
    <col min="7947" max="7947" width="15.7109375" style="16" customWidth="1"/>
    <col min="7948" max="7948" width="30.42578125" style="16" customWidth="1"/>
    <col min="7949" max="8193" width="9.140625" style="16"/>
    <col min="8194" max="8194" width="4.7109375" style="16" customWidth="1"/>
    <col min="8195" max="8195" width="5.42578125" style="16" customWidth="1"/>
    <col min="8196" max="8196" width="30.7109375" style="16" customWidth="1"/>
    <col min="8197" max="8197" width="24.42578125" style="16" customWidth="1"/>
    <col min="8198" max="8198" width="27" style="16" customWidth="1"/>
    <col min="8199" max="8199" width="23.28515625" style="16" customWidth="1"/>
    <col min="8200" max="8200" width="20.140625" style="16" customWidth="1"/>
    <col min="8201" max="8201" width="37" style="16" customWidth="1"/>
    <col min="8202" max="8202" width="9.5703125" style="16" customWidth="1"/>
    <col min="8203" max="8203" width="15.7109375" style="16" customWidth="1"/>
    <col min="8204" max="8204" width="30.42578125" style="16" customWidth="1"/>
    <col min="8205" max="8449" width="9.140625" style="16"/>
    <col min="8450" max="8450" width="4.7109375" style="16" customWidth="1"/>
    <col min="8451" max="8451" width="5.42578125" style="16" customWidth="1"/>
    <col min="8452" max="8452" width="30.7109375" style="16" customWidth="1"/>
    <col min="8453" max="8453" width="24.42578125" style="16" customWidth="1"/>
    <col min="8454" max="8454" width="27" style="16" customWidth="1"/>
    <col min="8455" max="8455" width="23.28515625" style="16" customWidth="1"/>
    <col min="8456" max="8456" width="20.140625" style="16" customWidth="1"/>
    <col min="8457" max="8457" width="37" style="16" customWidth="1"/>
    <col min="8458" max="8458" width="9.5703125" style="16" customWidth="1"/>
    <col min="8459" max="8459" width="15.7109375" style="16" customWidth="1"/>
    <col min="8460" max="8460" width="30.42578125" style="16" customWidth="1"/>
    <col min="8461" max="8705" width="9.140625" style="16"/>
    <col min="8706" max="8706" width="4.7109375" style="16" customWidth="1"/>
    <col min="8707" max="8707" width="5.42578125" style="16" customWidth="1"/>
    <col min="8708" max="8708" width="30.7109375" style="16" customWidth="1"/>
    <col min="8709" max="8709" width="24.42578125" style="16" customWidth="1"/>
    <col min="8710" max="8710" width="27" style="16" customWidth="1"/>
    <col min="8711" max="8711" width="23.28515625" style="16" customWidth="1"/>
    <col min="8712" max="8712" width="20.140625" style="16" customWidth="1"/>
    <col min="8713" max="8713" width="37" style="16" customWidth="1"/>
    <col min="8714" max="8714" width="9.5703125" style="16" customWidth="1"/>
    <col min="8715" max="8715" width="15.7109375" style="16" customWidth="1"/>
    <col min="8716" max="8716" width="30.42578125" style="16" customWidth="1"/>
    <col min="8717" max="8961" width="9.140625" style="16"/>
    <col min="8962" max="8962" width="4.7109375" style="16" customWidth="1"/>
    <col min="8963" max="8963" width="5.42578125" style="16" customWidth="1"/>
    <col min="8964" max="8964" width="30.7109375" style="16" customWidth="1"/>
    <col min="8965" max="8965" width="24.42578125" style="16" customWidth="1"/>
    <col min="8966" max="8966" width="27" style="16" customWidth="1"/>
    <col min="8967" max="8967" width="23.28515625" style="16" customWidth="1"/>
    <col min="8968" max="8968" width="20.140625" style="16" customWidth="1"/>
    <col min="8969" max="8969" width="37" style="16" customWidth="1"/>
    <col min="8970" max="8970" width="9.5703125" style="16" customWidth="1"/>
    <col min="8971" max="8971" width="15.7109375" style="16" customWidth="1"/>
    <col min="8972" max="8972" width="30.42578125" style="16" customWidth="1"/>
    <col min="8973" max="9217" width="9.140625" style="16"/>
    <col min="9218" max="9218" width="4.7109375" style="16" customWidth="1"/>
    <col min="9219" max="9219" width="5.42578125" style="16" customWidth="1"/>
    <col min="9220" max="9220" width="30.7109375" style="16" customWidth="1"/>
    <col min="9221" max="9221" width="24.42578125" style="16" customWidth="1"/>
    <col min="9222" max="9222" width="27" style="16" customWidth="1"/>
    <col min="9223" max="9223" width="23.28515625" style="16" customWidth="1"/>
    <col min="9224" max="9224" width="20.140625" style="16" customWidth="1"/>
    <col min="9225" max="9225" width="37" style="16" customWidth="1"/>
    <col min="9226" max="9226" width="9.5703125" style="16" customWidth="1"/>
    <col min="9227" max="9227" width="15.7109375" style="16" customWidth="1"/>
    <col min="9228" max="9228" width="30.42578125" style="16" customWidth="1"/>
    <col min="9229" max="9473" width="9.140625" style="16"/>
    <col min="9474" max="9474" width="4.7109375" style="16" customWidth="1"/>
    <col min="9475" max="9475" width="5.42578125" style="16" customWidth="1"/>
    <col min="9476" max="9476" width="30.7109375" style="16" customWidth="1"/>
    <col min="9477" max="9477" width="24.42578125" style="16" customWidth="1"/>
    <col min="9478" max="9478" width="27" style="16" customWidth="1"/>
    <col min="9479" max="9479" width="23.28515625" style="16" customWidth="1"/>
    <col min="9480" max="9480" width="20.140625" style="16" customWidth="1"/>
    <col min="9481" max="9481" width="37" style="16" customWidth="1"/>
    <col min="9482" max="9482" width="9.5703125" style="16" customWidth="1"/>
    <col min="9483" max="9483" width="15.7109375" style="16" customWidth="1"/>
    <col min="9484" max="9484" width="30.42578125" style="16" customWidth="1"/>
    <col min="9485" max="9729" width="9.140625" style="16"/>
    <col min="9730" max="9730" width="4.7109375" style="16" customWidth="1"/>
    <col min="9731" max="9731" width="5.42578125" style="16" customWidth="1"/>
    <col min="9732" max="9732" width="30.7109375" style="16" customWidth="1"/>
    <col min="9733" max="9733" width="24.42578125" style="16" customWidth="1"/>
    <col min="9734" max="9734" width="27" style="16" customWidth="1"/>
    <col min="9735" max="9735" width="23.28515625" style="16" customWidth="1"/>
    <col min="9736" max="9736" width="20.140625" style="16" customWidth="1"/>
    <col min="9737" max="9737" width="37" style="16" customWidth="1"/>
    <col min="9738" max="9738" width="9.5703125" style="16" customWidth="1"/>
    <col min="9739" max="9739" width="15.7109375" style="16" customWidth="1"/>
    <col min="9740" max="9740" width="30.42578125" style="16" customWidth="1"/>
    <col min="9741" max="9985" width="9.140625" style="16"/>
    <col min="9986" max="9986" width="4.7109375" style="16" customWidth="1"/>
    <col min="9987" max="9987" width="5.42578125" style="16" customWidth="1"/>
    <col min="9988" max="9988" width="30.7109375" style="16" customWidth="1"/>
    <col min="9989" max="9989" width="24.42578125" style="16" customWidth="1"/>
    <col min="9990" max="9990" width="27" style="16" customWidth="1"/>
    <col min="9991" max="9991" width="23.28515625" style="16" customWidth="1"/>
    <col min="9992" max="9992" width="20.140625" style="16" customWidth="1"/>
    <col min="9993" max="9993" width="37" style="16" customWidth="1"/>
    <col min="9994" max="9994" width="9.5703125" style="16" customWidth="1"/>
    <col min="9995" max="9995" width="15.7109375" style="16" customWidth="1"/>
    <col min="9996" max="9996" width="30.42578125" style="16" customWidth="1"/>
    <col min="9997" max="10241" width="9.140625" style="16"/>
    <col min="10242" max="10242" width="4.7109375" style="16" customWidth="1"/>
    <col min="10243" max="10243" width="5.42578125" style="16" customWidth="1"/>
    <col min="10244" max="10244" width="30.7109375" style="16" customWidth="1"/>
    <col min="10245" max="10245" width="24.42578125" style="16" customWidth="1"/>
    <col min="10246" max="10246" width="27" style="16" customWidth="1"/>
    <col min="10247" max="10247" width="23.28515625" style="16" customWidth="1"/>
    <col min="10248" max="10248" width="20.140625" style="16" customWidth="1"/>
    <col min="10249" max="10249" width="37" style="16" customWidth="1"/>
    <col min="10250" max="10250" width="9.5703125" style="16" customWidth="1"/>
    <col min="10251" max="10251" width="15.7109375" style="16" customWidth="1"/>
    <col min="10252" max="10252" width="30.42578125" style="16" customWidth="1"/>
    <col min="10253" max="10497" width="9.140625" style="16"/>
    <col min="10498" max="10498" width="4.7109375" style="16" customWidth="1"/>
    <col min="10499" max="10499" width="5.42578125" style="16" customWidth="1"/>
    <col min="10500" max="10500" width="30.7109375" style="16" customWidth="1"/>
    <col min="10501" max="10501" width="24.42578125" style="16" customWidth="1"/>
    <col min="10502" max="10502" width="27" style="16" customWidth="1"/>
    <col min="10503" max="10503" width="23.28515625" style="16" customWidth="1"/>
    <col min="10504" max="10504" width="20.140625" style="16" customWidth="1"/>
    <col min="10505" max="10505" width="37" style="16" customWidth="1"/>
    <col min="10506" max="10506" width="9.5703125" style="16" customWidth="1"/>
    <col min="10507" max="10507" width="15.7109375" style="16" customWidth="1"/>
    <col min="10508" max="10508" width="30.42578125" style="16" customWidth="1"/>
    <col min="10509" max="10753" width="9.140625" style="16"/>
    <col min="10754" max="10754" width="4.7109375" style="16" customWidth="1"/>
    <col min="10755" max="10755" width="5.42578125" style="16" customWidth="1"/>
    <col min="10756" max="10756" width="30.7109375" style="16" customWidth="1"/>
    <col min="10757" max="10757" width="24.42578125" style="16" customWidth="1"/>
    <col min="10758" max="10758" width="27" style="16" customWidth="1"/>
    <col min="10759" max="10759" width="23.28515625" style="16" customWidth="1"/>
    <col min="10760" max="10760" width="20.140625" style="16" customWidth="1"/>
    <col min="10761" max="10761" width="37" style="16" customWidth="1"/>
    <col min="10762" max="10762" width="9.5703125" style="16" customWidth="1"/>
    <col min="10763" max="10763" width="15.7109375" style="16" customWidth="1"/>
    <col min="10764" max="10764" width="30.42578125" style="16" customWidth="1"/>
    <col min="10765" max="11009" width="9.140625" style="16"/>
    <col min="11010" max="11010" width="4.7109375" style="16" customWidth="1"/>
    <col min="11011" max="11011" width="5.42578125" style="16" customWidth="1"/>
    <col min="11012" max="11012" width="30.7109375" style="16" customWidth="1"/>
    <col min="11013" max="11013" width="24.42578125" style="16" customWidth="1"/>
    <col min="11014" max="11014" width="27" style="16" customWidth="1"/>
    <col min="11015" max="11015" width="23.28515625" style="16" customWidth="1"/>
    <col min="11016" max="11016" width="20.140625" style="16" customWidth="1"/>
    <col min="11017" max="11017" width="37" style="16" customWidth="1"/>
    <col min="11018" max="11018" width="9.5703125" style="16" customWidth="1"/>
    <col min="11019" max="11019" width="15.7109375" style="16" customWidth="1"/>
    <col min="11020" max="11020" width="30.42578125" style="16" customWidth="1"/>
    <col min="11021" max="11265" width="9.140625" style="16"/>
    <col min="11266" max="11266" width="4.7109375" style="16" customWidth="1"/>
    <col min="11267" max="11267" width="5.42578125" style="16" customWidth="1"/>
    <col min="11268" max="11268" width="30.7109375" style="16" customWidth="1"/>
    <col min="11269" max="11269" width="24.42578125" style="16" customWidth="1"/>
    <col min="11270" max="11270" width="27" style="16" customWidth="1"/>
    <col min="11271" max="11271" width="23.28515625" style="16" customWidth="1"/>
    <col min="11272" max="11272" width="20.140625" style="16" customWidth="1"/>
    <col min="11273" max="11273" width="37" style="16" customWidth="1"/>
    <col min="11274" max="11274" width="9.5703125" style="16" customWidth="1"/>
    <col min="11275" max="11275" width="15.7109375" style="16" customWidth="1"/>
    <col min="11276" max="11276" width="30.42578125" style="16" customWidth="1"/>
    <col min="11277" max="11521" width="9.140625" style="16"/>
    <col min="11522" max="11522" width="4.7109375" style="16" customWidth="1"/>
    <col min="11523" max="11523" width="5.42578125" style="16" customWidth="1"/>
    <col min="11524" max="11524" width="30.7109375" style="16" customWidth="1"/>
    <col min="11525" max="11525" width="24.42578125" style="16" customWidth="1"/>
    <col min="11526" max="11526" width="27" style="16" customWidth="1"/>
    <col min="11527" max="11527" width="23.28515625" style="16" customWidth="1"/>
    <col min="11528" max="11528" width="20.140625" style="16" customWidth="1"/>
    <col min="11529" max="11529" width="37" style="16" customWidth="1"/>
    <col min="11530" max="11530" width="9.5703125" style="16" customWidth="1"/>
    <col min="11531" max="11531" width="15.7109375" style="16" customWidth="1"/>
    <col min="11532" max="11532" width="30.42578125" style="16" customWidth="1"/>
    <col min="11533" max="11777" width="9.140625" style="16"/>
    <col min="11778" max="11778" width="4.7109375" style="16" customWidth="1"/>
    <col min="11779" max="11779" width="5.42578125" style="16" customWidth="1"/>
    <col min="11780" max="11780" width="30.7109375" style="16" customWidth="1"/>
    <col min="11781" max="11781" width="24.42578125" style="16" customWidth="1"/>
    <col min="11782" max="11782" width="27" style="16" customWidth="1"/>
    <col min="11783" max="11783" width="23.28515625" style="16" customWidth="1"/>
    <col min="11784" max="11784" width="20.140625" style="16" customWidth="1"/>
    <col min="11785" max="11785" width="37" style="16" customWidth="1"/>
    <col min="11786" max="11786" width="9.5703125" style="16" customWidth="1"/>
    <col min="11787" max="11787" width="15.7109375" style="16" customWidth="1"/>
    <col min="11788" max="11788" width="30.42578125" style="16" customWidth="1"/>
    <col min="11789" max="12033" width="9.140625" style="16"/>
    <col min="12034" max="12034" width="4.7109375" style="16" customWidth="1"/>
    <col min="12035" max="12035" width="5.42578125" style="16" customWidth="1"/>
    <col min="12036" max="12036" width="30.7109375" style="16" customWidth="1"/>
    <col min="12037" max="12037" width="24.42578125" style="16" customWidth="1"/>
    <col min="12038" max="12038" width="27" style="16" customWidth="1"/>
    <col min="12039" max="12039" width="23.28515625" style="16" customWidth="1"/>
    <col min="12040" max="12040" width="20.140625" style="16" customWidth="1"/>
    <col min="12041" max="12041" width="37" style="16" customWidth="1"/>
    <col min="12042" max="12042" width="9.5703125" style="16" customWidth="1"/>
    <col min="12043" max="12043" width="15.7109375" style="16" customWidth="1"/>
    <col min="12044" max="12044" width="30.42578125" style="16" customWidth="1"/>
    <col min="12045" max="12289" width="9.140625" style="16"/>
    <col min="12290" max="12290" width="4.7109375" style="16" customWidth="1"/>
    <col min="12291" max="12291" width="5.42578125" style="16" customWidth="1"/>
    <col min="12292" max="12292" width="30.7109375" style="16" customWidth="1"/>
    <col min="12293" max="12293" width="24.42578125" style="16" customWidth="1"/>
    <col min="12294" max="12294" width="27" style="16" customWidth="1"/>
    <col min="12295" max="12295" width="23.28515625" style="16" customWidth="1"/>
    <col min="12296" max="12296" width="20.140625" style="16" customWidth="1"/>
    <col min="12297" max="12297" width="37" style="16" customWidth="1"/>
    <col min="12298" max="12298" width="9.5703125" style="16" customWidth="1"/>
    <col min="12299" max="12299" width="15.7109375" style="16" customWidth="1"/>
    <col min="12300" max="12300" width="30.42578125" style="16" customWidth="1"/>
    <col min="12301" max="12545" width="9.140625" style="16"/>
    <col min="12546" max="12546" width="4.7109375" style="16" customWidth="1"/>
    <col min="12547" max="12547" width="5.42578125" style="16" customWidth="1"/>
    <col min="12548" max="12548" width="30.7109375" style="16" customWidth="1"/>
    <col min="12549" max="12549" width="24.42578125" style="16" customWidth="1"/>
    <col min="12550" max="12550" width="27" style="16" customWidth="1"/>
    <col min="12551" max="12551" width="23.28515625" style="16" customWidth="1"/>
    <col min="12552" max="12552" width="20.140625" style="16" customWidth="1"/>
    <col min="12553" max="12553" width="37" style="16" customWidth="1"/>
    <col min="12554" max="12554" width="9.5703125" style="16" customWidth="1"/>
    <col min="12555" max="12555" width="15.7109375" style="16" customWidth="1"/>
    <col min="12556" max="12556" width="30.42578125" style="16" customWidth="1"/>
    <col min="12557" max="12801" width="9.140625" style="16"/>
    <col min="12802" max="12802" width="4.7109375" style="16" customWidth="1"/>
    <col min="12803" max="12803" width="5.42578125" style="16" customWidth="1"/>
    <col min="12804" max="12804" width="30.7109375" style="16" customWidth="1"/>
    <col min="12805" max="12805" width="24.42578125" style="16" customWidth="1"/>
    <col min="12806" max="12806" width="27" style="16" customWidth="1"/>
    <col min="12807" max="12807" width="23.28515625" style="16" customWidth="1"/>
    <col min="12808" max="12808" width="20.140625" style="16" customWidth="1"/>
    <col min="12809" max="12809" width="37" style="16" customWidth="1"/>
    <col min="12810" max="12810" width="9.5703125" style="16" customWidth="1"/>
    <col min="12811" max="12811" width="15.7109375" style="16" customWidth="1"/>
    <col min="12812" max="12812" width="30.42578125" style="16" customWidth="1"/>
    <col min="12813" max="13057" width="9.140625" style="16"/>
    <col min="13058" max="13058" width="4.7109375" style="16" customWidth="1"/>
    <col min="13059" max="13059" width="5.42578125" style="16" customWidth="1"/>
    <col min="13060" max="13060" width="30.7109375" style="16" customWidth="1"/>
    <col min="13061" max="13061" width="24.42578125" style="16" customWidth="1"/>
    <col min="13062" max="13062" width="27" style="16" customWidth="1"/>
    <col min="13063" max="13063" width="23.28515625" style="16" customWidth="1"/>
    <col min="13064" max="13064" width="20.140625" style="16" customWidth="1"/>
    <col min="13065" max="13065" width="37" style="16" customWidth="1"/>
    <col min="13066" max="13066" width="9.5703125" style="16" customWidth="1"/>
    <col min="13067" max="13067" width="15.7109375" style="16" customWidth="1"/>
    <col min="13068" max="13068" width="30.42578125" style="16" customWidth="1"/>
    <col min="13069" max="13313" width="9.140625" style="16"/>
    <col min="13314" max="13314" width="4.7109375" style="16" customWidth="1"/>
    <col min="13315" max="13315" width="5.42578125" style="16" customWidth="1"/>
    <col min="13316" max="13316" width="30.7109375" style="16" customWidth="1"/>
    <col min="13317" max="13317" width="24.42578125" style="16" customWidth="1"/>
    <col min="13318" max="13318" width="27" style="16" customWidth="1"/>
    <col min="13319" max="13319" width="23.28515625" style="16" customWidth="1"/>
    <col min="13320" max="13320" width="20.140625" style="16" customWidth="1"/>
    <col min="13321" max="13321" width="37" style="16" customWidth="1"/>
    <col min="13322" max="13322" width="9.5703125" style="16" customWidth="1"/>
    <col min="13323" max="13323" width="15.7109375" style="16" customWidth="1"/>
    <col min="13324" max="13324" width="30.42578125" style="16" customWidth="1"/>
    <col min="13325" max="13569" width="9.140625" style="16"/>
    <col min="13570" max="13570" width="4.7109375" style="16" customWidth="1"/>
    <col min="13571" max="13571" width="5.42578125" style="16" customWidth="1"/>
    <col min="13572" max="13572" width="30.7109375" style="16" customWidth="1"/>
    <col min="13573" max="13573" width="24.42578125" style="16" customWidth="1"/>
    <col min="13574" max="13574" width="27" style="16" customWidth="1"/>
    <col min="13575" max="13575" width="23.28515625" style="16" customWidth="1"/>
    <col min="13576" max="13576" width="20.140625" style="16" customWidth="1"/>
    <col min="13577" max="13577" width="37" style="16" customWidth="1"/>
    <col min="13578" max="13578" width="9.5703125" style="16" customWidth="1"/>
    <col min="13579" max="13579" width="15.7109375" style="16" customWidth="1"/>
    <col min="13580" max="13580" width="30.42578125" style="16" customWidth="1"/>
    <col min="13581" max="13825" width="9.140625" style="16"/>
    <col min="13826" max="13826" width="4.7109375" style="16" customWidth="1"/>
    <col min="13827" max="13827" width="5.42578125" style="16" customWidth="1"/>
    <col min="13828" max="13828" width="30.7109375" style="16" customWidth="1"/>
    <col min="13829" max="13829" width="24.42578125" style="16" customWidth="1"/>
    <col min="13830" max="13830" width="27" style="16" customWidth="1"/>
    <col min="13831" max="13831" width="23.28515625" style="16" customWidth="1"/>
    <col min="13832" max="13832" width="20.140625" style="16" customWidth="1"/>
    <col min="13833" max="13833" width="37" style="16" customWidth="1"/>
    <col min="13834" max="13834" width="9.5703125" style="16" customWidth="1"/>
    <col min="13835" max="13835" width="15.7109375" style="16" customWidth="1"/>
    <col min="13836" max="13836" width="30.42578125" style="16" customWidth="1"/>
    <col min="13837" max="14081" width="9.140625" style="16"/>
    <col min="14082" max="14082" width="4.7109375" style="16" customWidth="1"/>
    <col min="14083" max="14083" width="5.42578125" style="16" customWidth="1"/>
    <col min="14084" max="14084" width="30.7109375" style="16" customWidth="1"/>
    <col min="14085" max="14085" width="24.42578125" style="16" customWidth="1"/>
    <col min="14086" max="14086" width="27" style="16" customWidth="1"/>
    <col min="14087" max="14087" width="23.28515625" style="16" customWidth="1"/>
    <col min="14088" max="14088" width="20.140625" style="16" customWidth="1"/>
    <col min="14089" max="14089" width="37" style="16" customWidth="1"/>
    <col min="14090" max="14090" width="9.5703125" style="16" customWidth="1"/>
    <col min="14091" max="14091" width="15.7109375" style="16" customWidth="1"/>
    <col min="14092" max="14092" width="30.42578125" style="16" customWidth="1"/>
    <col min="14093" max="14337" width="9.140625" style="16"/>
    <col min="14338" max="14338" width="4.7109375" style="16" customWidth="1"/>
    <col min="14339" max="14339" width="5.42578125" style="16" customWidth="1"/>
    <col min="14340" max="14340" width="30.7109375" style="16" customWidth="1"/>
    <col min="14341" max="14341" width="24.42578125" style="16" customWidth="1"/>
    <col min="14342" max="14342" width="27" style="16" customWidth="1"/>
    <col min="14343" max="14343" width="23.28515625" style="16" customWidth="1"/>
    <col min="14344" max="14344" width="20.140625" style="16" customWidth="1"/>
    <col min="14345" max="14345" width="37" style="16" customWidth="1"/>
    <col min="14346" max="14346" width="9.5703125" style="16" customWidth="1"/>
    <col min="14347" max="14347" width="15.7109375" style="16" customWidth="1"/>
    <col min="14348" max="14348" width="30.42578125" style="16" customWidth="1"/>
    <col min="14349" max="14593" width="9.140625" style="16"/>
    <col min="14594" max="14594" width="4.7109375" style="16" customWidth="1"/>
    <col min="14595" max="14595" width="5.42578125" style="16" customWidth="1"/>
    <col min="14596" max="14596" width="30.7109375" style="16" customWidth="1"/>
    <col min="14597" max="14597" width="24.42578125" style="16" customWidth="1"/>
    <col min="14598" max="14598" width="27" style="16" customWidth="1"/>
    <col min="14599" max="14599" width="23.28515625" style="16" customWidth="1"/>
    <col min="14600" max="14600" width="20.140625" style="16" customWidth="1"/>
    <col min="14601" max="14601" width="37" style="16" customWidth="1"/>
    <col min="14602" max="14602" width="9.5703125" style="16" customWidth="1"/>
    <col min="14603" max="14603" width="15.7109375" style="16" customWidth="1"/>
    <col min="14604" max="14604" width="30.42578125" style="16" customWidth="1"/>
    <col min="14605" max="14849" width="9.140625" style="16"/>
    <col min="14850" max="14850" width="4.7109375" style="16" customWidth="1"/>
    <col min="14851" max="14851" width="5.42578125" style="16" customWidth="1"/>
    <col min="14852" max="14852" width="30.7109375" style="16" customWidth="1"/>
    <col min="14853" max="14853" width="24.42578125" style="16" customWidth="1"/>
    <col min="14854" max="14854" width="27" style="16" customWidth="1"/>
    <col min="14855" max="14855" width="23.28515625" style="16" customWidth="1"/>
    <col min="14856" max="14856" width="20.140625" style="16" customWidth="1"/>
    <col min="14857" max="14857" width="37" style="16" customWidth="1"/>
    <col min="14858" max="14858" width="9.5703125" style="16" customWidth="1"/>
    <col min="14859" max="14859" width="15.7109375" style="16" customWidth="1"/>
    <col min="14860" max="14860" width="30.42578125" style="16" customWidth="1"/>
    <col min="14861" max="15105" width="9.140625" style="16"/>
    <col min="15106" max="15106" width="4.7109375" style="16" customWidth="1"/>
    <col min="15107" max="15107" width="5.42578125" style="16" customWidth="1"/>
    <col min="15108" max="15108" width="30.7109375" style="16" customWidth="1"/>
    <col min="15109" max="15109" width="24.42578125" style="16" customWidth="1"/>
    <col min="15110" max="15110" width="27" style="16" customWidth="1"/>
    <col min="15111" max="15111" width="23.28515625" style="16" customWidth="1"/>
    <col min="15112" max="15112" width="20.140625" style="16" customWidth="1"/>
    <col min="15113" max="15113" width="37" style="16" customWidth="1"/>
    <col min="15114" max="15114" width="9.5703125" style="16" customWidth="1"/>
    <col min="15115" max="15115" width="15.7109375" style="16" customWidth="1"/>
    <col min="15116" max="15116" width="30.42578125" style="16" customWidth="1"/>
    <col min="15117" max="15361" width="9.140625" style="16"/>
    <col min="15362" max="15362" width="4.7109375" style="16" customWidth="1"/>
    <col min="15363" max="15363" width="5.42578125" style="16" customWidth="1"/>
    <col min="15364" max="15364" width="30.7109375" style="16" customWidth="1"/>
    <col min="15365" max="15365" width="24.42578125" style="16" customWidth="1"/>
    <col min="15366" max="15366" width="27" style="16" customWidth="1"/>
    <col min="15367" max="15367" width="23.28515625" style="16" customWidth="1"/>
    <col min="15368" max="15368" width="20.140625" style="16" customWidth="1"/>
    <col min="15369" max="15369" width="37" style="16" customWidth="1"/>
    <col min="15370" max="15370" width="9.5703125" style="16" customWidth="1"/>
    <col min="15371" max="15371" width="15.7109375" style="16" customWidth="1"/>
    <col min="15372" max="15372" width="30.42578125" style="16" customWidth="1"/>
    <col min="15373" max="15617" width="9.140625" style="16"/>
    <col min="15618" max="15618" width="4.7109375" style="16" customWidth="1"/>
    <col min="15619" max="15619" width="5.42578125" style="16" customWidth="1"/>
    <col min="15620" max="15620" width="30.7109375" style="16" customWidth="1"/>
    <col min="15621" max="15621" width="24.42578125" style="16" customWidth="1"/>
    <col min="15622" max="15622" width="27" style="16" customWidth="1"/>
    <col min="15623" max="15623" width="23.28515625" style="16" customWidth="1"/>
    <col min="15624" max="15624" width="20.140625" style="16" customWidth="1"/>
    <col min="15625" max="15625" width="37" style="16" customWidth="1"/>
    <col min="15626" max="15626" width="9.5703125" style="16" customWidth="1"/>
    <col min="15627" max="15627" width="15.7109375" style="16" customWidth="1"/>
    <col min="15628" max="15628" width="30.42578125" style="16" customWidth="1"/>
    <col min="15629" max="15873" width="9.140625" style="16"/>
    <col min="15874" max="15874" width="4.7109375" style="16" customWidth="1"/>
    <col min="15875" max="15875" width="5.42578125" style="16" customWidth="1"/>
    <col min="15876" max="15876" width="30.7109375" style="16" customWidth="1"/>
    <col min="15877" max="15877" width="24.42578125" style="16" customWidth="1"/>
    <col min="15878" max="15878" width="27" style="16" customWidth="1"/>
    <col min="15879" max="15879" width="23.28515625" style="16" customWidth="1"/>
    <col min="15880" max="15880" width="20.140625" style="16" customWidth="1"/>
    <col min="15881" max="15881" width="37" style="16" customWidth="1"/>
    <col min="15882" max="15882" width="9.5703125" style="16" customWidth="1"/>
    <col min="15883" max="15883" width="15.7109375" style="16" customWidth="1"/>
    <col min="15884" max="15884" width="30.42578125" style="16" customWidth="1"/>
    <col min="15885" max="16129" width="9.140625" style="16"/>
    <col min="16130" max="16130" width="4.7109375" style="16" customWidth="1"/>
    <col min="16131" max="16131" width="5.42578125" style="16" customWidth="1"/>
    <col min="16132" max="16132" width="30.7109375" style="16" customWidth="1"/>
    <col min="16133" max="16133" width="24.42578125" style="16" customWidth="1"/>
    <col min="16134" max="16134" width="27" style="16" customWidth="1"/>
    <col min="16135" max="16135" width="23.28515625" style="16" customWidth="1"/>
    <col min="16136" max="16136" width="20.140625" style="16" customWidth="1"/>
    <col min="16137" max="16137" width="37" style="16" customWidth="1"/>
    <col min="16138" max="16138" width="9.5703125" style="16" customWidth="1"/>
    <col min="16139" max="16139" width="15.7109375" style="16" customWidth="1"/>
    <col min="16140" max="16140" width="30.42578125" style="16" customWidth="1"/>
    <col min="16141" max="16384" width="9.140625" style="16"/>
  </cols>
  <sheetData>
    <row r="1" spans="1:21" s="15" customFormat="1" x14ac:dyDescent="0.25">
      <c r="B1" s="13"/>
      <c r="I1" s="49" t="s">
        <v>163</v>
      </c>
    </row>
    <row r="2" spans="1:21" s="17" customFormat="1" ht="15.75" customHeight="1" x14ac:dyDescent="0.25">
      <c r="A2" s="500" t="s">
        <v>63</v>
      </c>
      <c r="B2" s="500"/>
      <c r="C2" s="500"/>
      <c r="D2" s="500"/>
      <c r="E2" s="500"/>
      <c r="F2" s="500"/>
      <c r="G2" s="500"/>
      <c r="H2" s="500"/>
      <c r="I2" s="500"/>
      <c r="J2" s="18"/>
      <c r="K2" s="18"/>
    </row>
    <row r="3" spans="1:21" s="11" customFormat="1" ht="15" x14ac:dyDescent="0.25">
      <c r="A3" s="501"/>
      <c r="B3" s="501"/>
      <c r="C3" s="501"/>
      <c r="D3" s="501"/>
      <c r="E3" s="501"/>
      <c r="F3" s="502"/>
      <c r="G3" s="502"/>
      <c r="H3" s="12"/>
    </row>
    <row r="4" spans="1:21" s="11" customFormat="1" ht="22.5" customHeight="1" x14ac:dyDescent="0.25">
      <c r="A4" s="503" t="s">
        <v>336</v>
      </c>
      <c r="B4" s="503"/>
      <c r="C4" s="503"/>
      <c r="D4" s="503"/>
      <c r="E4" s="503"/>
      <c r="F4" s="503"/>
      <c r="G4" s="503"/>
      <c r="H4" s="503"/>
      <c r="I4" s="503"/>
    </row>
    <row r="5" spans="1:21" x14ac:dyDescent="0.25">
      <c r="B5" s="14"/>
    </row>
    <row r="6" spans="1:21" x14ac:dyDescent="0.25">
      <c r="B6" s="445" t="s">
        <v>53</v>
      </c>
      <c r="C6" s="504" t="s">
        <v>54</v>
      </c>
      <c r="D6" s="504" t="s">
        <v>153</v>
      </c>
      <c r="E6" s="504" t="s">
        <v>154</v>
      </c>
      <c r="F6" s="504" t="s">
        <v>56</v>
      </c>
      <c r="G6" s="445" t="s">
        <v>57</v>
      </c>
      <c r="H6" s="445"/>
      <c r="I6" s="445" t="s">
        <v>310</v>
      </c>
      <c r="J6" s="447" t="s">
        <v>179</v>
      </c>
      <c r="K6" s="447"/>
      <c r="L6" s="447"/>
      <c r="M6" s="447"/>
      <c r="N6" s="447"/>
      <c r="O6" s="447"/>
      <c r="P6" s="447"/>
      <c r="Q6" s="447"/>
      <c r="R6" s="447"/>
      <c r="S6" s="448" t="s">
        <v>221</v>
      </c>
      <c r="T6" s="449"/>
      <c r="U6" s="450"/>
    </row>
    <row r="7" spans="1:21" x14ac:dyDescent="0.25">
      <c r="B7" s="445"/>
      <c r="C7" s="504"/>
      <c r="D7" s="504"/>
      <c r="E7" s="504"/>
      <c r="F7" s="504"/>
      <c r="G7" s="445"/>
      <c r="H7" s="445"/>
      <c r="I7" s="445"/>
      <c r="J7" s="447" t="s">
        <v>224</v>
      </c>
      <c r="K7" s="447"/>
      <c r="L7" s="447"/>
      <c r="M7" s="447" t="s">
        <v>223</v>
      </c>
      <c r="N7" s="447"/>
      <c r="O7" s="447"/>
      <c r="P7" s="447" t="s">
        <v>222</v>
      </c>
      <c r="Q7" s="447"/>
      <c r="R7" s="447"/>
      <c r="S7" s="451"/>
      <c r="T7" s="452"/>
      <c r="U7" s="453"/>
    </row>
    <row r="8" spans="1:21" x14ac:dyDescent="0.25">
      <c r="B8" s="445"/>
      <c r="C8" s="504"/>
      <c r="D8" s="504"/>
      <c r="E8" s="504"/>
      <c r="F8" s="504"/>
      <c r="G8" s="445"/>
      <c r="H8" s="445"/>
      <c r="I8" s="445"/>
      <c r="J8" s="460" t="s">
        <v>333</v>
      </c>
      <c r="K8" s="460" t="s">
        <v>57</v>
      </c>
      <c r="L8" s="462"/>
      <c r="M8" s="460" t="s">
        <v>333</v>
      </c>
      <c r="N8" s="460" t="s">
        <v>57</v>
      </c>
      <c r="O8" s="462"/>
      <c r="P8" s="460" t="s">
        <v>333</v>
      </c>
      <c r="Q8" s="460" t="s">
        <v>57</v>
      </c>
      <c r="R8" s="462"/>
      <c r="S8" s="460" t="s">
        <v>218</v>
      </c>
      <c r="T8" s="460" t="s">
        <v>57</v>
      </c>
      <c r="U8" s="462"/>
    </row>
    <row r="9" spans="1:21" ht="78.75" x14ac:dyDescent="0.25">
      <c r="B9" s="445"/>
      <c r="C9" s="504"/>
      <c r="D9" s="504"/>
      <c r="E9" s="504"/>
      <c r="F9" s="504"/>
      <c r="G9" s="252" t="s">
        <v>58</v>
      </c>
      <c r="H9" s="252" t="s">
        <v>331</v>
      </c>
      <c r="I9" s="445"/>
      <c r="J9" s="461"/>
      <c r="K9" s="254" t="s">
        <v>58</v>
      </c>
      <c r="L9" s="254" t="s">
        <v>331</v>
      </c>
      <c r="M9" s="461"/>
      <c r="N9" s="254" t="s">
        <v>58</v>
      </c>
      <c r="O9" s="254" t="s">
        <v>331</v>
      </c>
      <c r="P9" s="461"/>
      <c r="Q9" s="254" t="s">
        <v>58</v>
      </c>
      <c r="R9" s="254" t="s">
        <v>331</v>
      </c>
      <c r="S9" s="461"/>
      <c r="T9" s="254" t="s">
        <v>58</v>
      </c>
      <c r="U9" s="254" t="s">
        <v>331</v>
      </c>
    </row>
    <row r="10" spans="1:21" ht="31.5" x14ac:dyDescent="0.25">
      <c r="B10" s="34">
        <v>1</v>
      </c>
      <c r="C10" s="372" t="s">
        <v>397</v>
      </c>
      <c r="D10" s="379">
        <v>12</v>
      </c>
      <c r="E10" s="379">
        <v>11000</v>
      </c>
      <c r="F10" s="373">
        <f>D10*E10</f>
        <v>132000</v>
      </c>
      <c r="G10" s="373">
        <v>132000</v>
      </c>
      <c r="H10" s="303">
        <v>0</v>
      </c>
      <c r="I10" s="34"/>
      <c r="J10" s="78"/>
      <c r="K10" s="78"/>
      <c r="L10" s="78"/>
      <c r="M10" s="78"/>
      <c r="N10" s="78"/>
      <c r="O10" s="78"/>
      <c r="P10" s="78"/>
      <c r="Q10" s="78"/>
      <c r="R10" s="78"/>
      <c r="S10" s="55"/>
      <c r="T10" s="55"/>
      <c r="U10" s="55"/>
    </row>
    <row r="11" spans="1:21" ht="47.25" x14ac:dyDescent="0.25">
      <c r="B11" s="34">
        <v>2</v>
      </c>
      <c r="C11" s="35" t="s">
        <v>398</v>
      </c>
      <c r="D11" s="301">
        <v>12</v>
      </c>
      <c r="E11" s="301">
        <v>19000</v>
      </c>
      <c r="F11" s="302">
        <f t="shared" ref="F11:F39" si="0">D11*E11</f>
        <v>228000</v>
      </c>
      <c r="G11" s="302">
        <v>228000</v>
      </c>
      <c r="H11" s="302">
        <v>0</v>
      </c>
      <c r="I11" s="34"/>
      <c r="J11" s="78"/>
      <c r="K11" s="78"/>
      <c r="L11" s="78"/>
      <c r="M11" s="78"/>
      <c r="N11" s="78"/>
      <c r="O11" s="78"/>
      <c r="P11" s="78"/>
      <c r="Q11" s="78"/>
      <c r="R11" s="78"/>
      <c r="S11" s="55"/>
      <c r="T11" s="55"/>
      <c r="U11" s="55"/>
    </row>
    <row r="12" spans="1:21" x14ac:dyDescent="0.25">
      <c r="B12" s="34">
        <v>3</v>
      </c>
      <c r="C12" s="35" t="s">
        <v>399</v>
      </c>
      <c r="D12" s="35">
        <v>12</v>
      </c>
      <c r="E12" s="304">
        <v>3596.61</v>
      </c>
      <c r="F12" s="302">
        <f>D12*E12-0.02</f>
        <v>43159.3</v>
      </c>
      <c r="G12" s="302">
        <v>43159.3</v>
      </c>
      <c r="H12" s="302"/>
      <c r="I12" s="34"/>
      <c r="J12" s="78"/>
      <c r="K12" s="78"/>
      <c r="L12" s="78"/>
      <c r="M12" s="78"/>
      <c r="N12" s="78"/>
      <c r="O12" s="78"/>
      <c r="P12" s="78"/>
      <c r="Q12" s="78"/>
      <c r="R12" s="78"/>
      <c r="S12" s="55"/>
      <c r="T12" s="55"/>
      <c r="U12" s="55"/>
    </row>
    <row r="13" spans="1:21" x14ac:dyDescent="0.25">
      <c r="B13" s="34">
        <v>4</v>
      </c>
      <c r="C13" s="35" t="s">
        <v>400</v>
      </c>
      <c r="D13" s="35">
        <v>12</v>
      </c>
      <c r="E13" s="305">
        <v>190156</v>
      </c>
      <c r="F13" s="38">
        <f t="shared" ref="F13" si="1">D13*E13</f>
        <v>2281872</v>
      </c>
      <c r="G13" s="302">
        <v>1825497.6</v>
      </c>
      <c r="H13" s="302">
        <v>456374.4</v>
      </c>
      <c r="I13" s="34"/>
      <c r="J13" s="78"/>
      <c r="K13" s="78"/>
      <c r="L13" s="78"/>
      <c r="M13" s="78"/>
      <c r="N13" s="78"/>
      <c r="O13" s="78"/>
      <c r="P13" s="78"/>
      <c r="Q13" s="78"/>
      <c r="R13" s="78"/>
      <c r="S13" s="55"/>
      <c r="T13" s="55"/>
      <c r="U13" s="55"/>
    </row>
    <row r="14" spans="1:21" ht="30" customHeight="1" x14ac:dyDescent="0.25">
      <c r="B14" s="34">
        <v>5</v>
      </c>
      <c r="C14" s="35" t="s">
        <v>401</v>
      </c>
      <c r="D14" s="35">
        <v>12</v>
      </c>
      <c r="E14" s="304">
        <v>1000</v>
      </c>
      <c r="F14" s="302">
        <f t="shared" si="0"/>
        <v>12000</v>
      </c>
      <c r="G14" s="302">
        <v>12000</v>
      </c>
      <c r="H14" s="302">
        <v>0</v>
      </c>
      <c r="I14" s="34"/>
      <c r="J14" s="78"/>
      <c r="K14" s="78"/>
      <c r="L14" s="78"/>
      <c r="M14" s="78"/>
      <c r="N14" s="78"/>
      <c r="O14" s="78"/>
      <c r="P14" s="78"/>
      <c r="Q14" s="78"/>
      <c r="R14" s="78"/>
      <c r="S14" s="55"/>
      <c r="T14" s="55"/>
      <c r="U14" s="55"/>
    </row>
    <row r="15" spans="1:21" s="113" customFormat="1" ht="31.5" x14ac:dyDescent="0.25">
      <c r="B15" s="301">
        <v>6</v>
      </c>
      <c r="C15" s="304" t="s">
        <v>402</v>
      </c>
      <c r="D15" s="301">
        <v>1</v>
      </c>
      <c r="E15" s="301">
        <v>99355.06</v>
      </c>
      <c r="F15" s="302">
        <f t="shared" si="0"/>
        <v>99355.06</v>
      </c>
      <c r="G15" s="302">
        <v>99355.06</v>
      </c>
      <c r="H15" s="302">
        <v>0</v>
      </c>
      <c r="I15" s="301"/>
      <c r="J15" s="306"/>
      <c r="K15" s="306"/>
      <c r="L15" s="306"/>
      <c r="M15" s="306"/>
      <c r="N15" s="306"/>
      <c r="O15" s="306"/>
      <c r="P15" s="306"/>
      <c r="Q15" s="306"/>
      <c r="R15" s="306"/>
      <c r="S15" s="307"/>
      <c r="T15" s="307"/>
      <c r="U15" s="307"/>
    </row>
    <row r="16" spans="1:21" s="113" customFormat="1" ht="31.5" x14ac:dyDescent="0.25">
      <c r="B16" s="301">
        <v>7</v>
      </c>
      <c r="C16" s="304" t="s">
        <v>403</v>
      </c>
      <c r="D16" s="301">
        <v>2</v>
      </c>
      <c r="E16" s="301">
        <v>25700</v>
      </c>
      <c r="F16" s="302">
        <f t="shared" si="0"/>
        <v>51400</v>
      </c>
      <c r="G16" s="302">
        <v>51400</v>
      </c>
      <c r="H16" s="302">
        <v>0</v>
      </c>
      <c r="I16" s="301"/>
      <c r="J16" s="306"/>
      <c r="K16" s="306"/>
      <c r="L16" s="306"/>
      <c r="M16" s="306"/>
      <c r="N16" s="306"/>
      <c r="O16" s="306"/>
      <c r="P16" s="306"/>
      <c r="Q16" s="306"/>
      <c r="R16" s="306"/>
      <c r="S16" s="307"/>
      <c r="T16" s="307"/>
      <c r="U16" s="307"/>
    </row>
    <row r="17" spans="2:21" s="113" customFormat="1" ht="31.5" x14ac:dyDescent="0.25">
      <c r="B17" s="301">
        <v>8</v>
      </c>
      <c r="C17" s="308" t="s">
        <v>404</v>
      </c>
      <c r="D17" s="308">
        <v>12</v>
      </c>
      <c r="E17" s="308">
        <v>20755</v>
      </c>
      <c r="F17" s="302">
        <f t="shared" si="0"/>
        <v>249060</v>
      </c>
      <c r="G17" s="302">
        <v>249060</v>
      </c>
      <c r="H17" s="302">
        <v>0</v>
      </c>
      <c r="I17" s="301"/>
      <c r="J17" s="306"/>
      <c r="K17" s="306"/>
      <c r="L17" s="306"/>
      <c r="M17" s="306"/>
      <c r="N17" s="306"/>
      <c r="O17" s="306"/>
      <c r="P17" s="306"/>
      <c r="Q17" s="306"/>
      <c r="R17" s="306"/>
      <c r="S17" s="307"/>
      <c r="T17" s="307"/>
      <c r="U17" s="307"/>
    </row>
    <row r="18" spans="2:21" s="113" customFormat="1" ht="47.25" x14ac:dyDescent="0.25">
      <c r="B18" s="301">
        <v>9</v>
      </c>
      <c r="C18" s="308" t="s">
        <v>405</v>
      </c>
      <c r="D18" s="308">
        <v>12</v>
      </c>
      <c r="E18" s="308">
        <v>7272</v>
      </c>
      <c r="F18" s="302">
        <f t="shared" si="0"/>
        <v>87264</v>
      </c>
      <c r="G18" s="302">
        <v>87264</v>
      </c>
      <c r="H18" s="302">
        <v>0</v>
      </c>
      <c r="I18" s="301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</row>
    <row r="19" spans="2:21" s="113" customFormat="1" ht="110.25" x14ac:dyDescent="0.25">
      <c r="B19" s="301">
        <v>10</v>
      </c>
      <c r="C19" s="308" t="s">
        <v>406</v>
      </c>
      <c r="D19" s="308">
        <v>3</v>
      </c>
      <c r="E19" s="308">
        <v>10500</v>
      </c>
      <c r="F19" s="302">
        <f t="shared" si="0"/>
        <v>31500</v>
      </c>
      <c r="G19" s="302">
        <v>31500</v>
      </c>
      <c r="H19" s="302">
        <v>0</v>
      </c>
      <c r="I19" s="301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</row>
    <row r="20" spans="2:21" s="113" customFormat="1" x14ac:dyDescent="0.25">
      <c r="B20" s="301">
        <v>11</v>
      </c>
      <c r="C20" s="308" t="s">
        <v>407</v>
      </c>
      <c r="D20" s="308">
        <v>5500</v>
      </c>
      <c r="E20" s="308">
        <v>24</v>
      </c>
      <c r="F20" s="302">
        <f>D20*E20</f>
        <v>132000</v>
      </c>
      <c r="G20" s="302">
        <v>132000</v>
      </c>
      <c r="H20" s="302">
        <v>0</v>
      </c>
      <c r="I20" s="301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</row>
    <row r="21" spans="2:21" s="113" customFormat="1" ht="31.5" x14ac:dyDescent="0.25">
      <c r="B21" s="301">
        <v>12</v>
      </c>
      <c r="C21" s="304" t="s">
        <v>408</v>
      </c>
      <c r="D21" s="304">
        <v>1</v>
      </c>
      <c r="E21" s="304">
        <v>197638.42</v>
      </c>
      <c r="F21" s="302">
        <f>D21*E21</f>
        <v>197638.42</v>
      </c>
      <c r="G21" s="302">
        <f>F21-H21</f>
        <v>37638.420000000013</v>
      </c>
      <c r="H21" s="302">
        <v>160000</v>
      </c>
      <c r="I21" s="301">
        <v>160000</v>
      </c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</row>
    <row r="22" spans="2:21" s="113" customFormat="1" x14ac:dyDescent="0.25">
      <c r="B22" s="301">
        <v>13</v>
      </c>
      <c r="C22" s="304" t="s">
        <v>409</v>
      </c>
      <c r="D22" s="304">
        <v>60</v>
      </c>
      <c r="E22" s="304">
        <v>2000</v>
      </c>
      <c r="F22" s="302">
        <f t="shared" si="0"/>
        <v>120000</v>
      </c>
      <c r="G22" s="302"/>
      <c r="H22" s="302">
        <f>F22</f>
        <v>120000</v>
      </c>
      <c r="I22" s="301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</row>
    <row r="23" spans="2:21" s="113" customFormat="1" ht="31.5" x14ac:dyDescent="0.25">
      <c r="B23" s="301">
        <v>14</v>
      </c>
      <c r="C23" s="372" t="s">
        <v>501</v>
      </c>
      <c r="D23" s="372">
        <v>1</v>
      </c>
      <c r="E23" s="374">
        <v>800000</v>
      </c>
      <c r="F23" s="373">
        <f t="shared" si="0"/>
        <v>800000</v>
      </c>
      <c r="G23" s="373">
        <v>800000</v>
      </c>
      <c r="H23" s="302"/>
      <c r="I23" s="301"/>
      <c r="J23" s="316">
        <v>1242982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2:21" s="113" customFormat="1" ht="47.25" x14ac:dyDescent="0.25">
      <c r="B24" s="301">
        <v>15</v>
      </c>
      <c r="C24" s="304" t="s">
        <v>410</v>
      </c>
      <c r="D24" s="304">
        <v>4</v>
      </c>
      <c r="E24" s="304">
        <v>1920</v>
      </c>
      <c r="F24" s="302">
        <f t="shared" si="0"/>
        <v>7680</v>
      </c>
      <c r="G24" s="302">
        <v>0</v>
      </c>
      <c r="H24" s="302">
        <v>7680</v>
      </c>
      <c r="I24" s="301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</row>
    <row r="25" spans="2:21" s="113" customFormat="1" ht="31.5" x14ac:dyDescent="0.25">
      <c r="B25" s="301">
        <v>16</v>
      </c>
      <c r="C25" s="304" t="s">
        <v>411</v>
      </c>
      <c r="D25" s="304">
        <v>1</v>
      </c>
      <c r="E25" s="304">
        <v>30000</v>
      </c>
      <c r="F25" s="302">
        <f t="shared" si="0"/>
        <v>30000</v>
      </c>
      <c r="G25" s="302">
        <v>0</v>
      </c>
      <c r="H25" s="302">
        <v>30000</v>
      </c>
      <c r="I25" s="301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</row>
    <row r="26" spans="2:21" s="113" customFormat="1" ht="78.75" x14ac:dyDescent="0.25">
      <c r="B26" s="301">
        <v>17</v>
      </c>
      <c r="C26" s="375" t="s">
        <v>412</v>
      </c>
      <c r="D26" s="375">
        <v>10</v>
      </c>
      <c r="E26" s="376">
        <v>15000</v>
      </c>
      <c r="F26" s="373">
        <f t="shared" si="0"/>
        <v>150000</v>
      </c>
      <c r="G26" s="373">
        <v>150000</v>
      </c>
      <c r="H26" s="373">
        <v>0</v>
      </c>
      <c r="I26" s="301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</row>
    <row r="27" spans="2:21" s="113" customFormat="1" ht="31.5" x14ac:dyDescent="0.25">
      <c r="B27" s="301">
        <v>18</v>
      </c>
      <c r="C27" s="375" t="s">
        <v>413</v>
      </c>
      <c r="D27" s="375">
        <v>1</v>
      </c>
      <c r="E27" s="380">
        <v>38022.080000000002</v>
      </c>
      <c r="F27" s="373">
        <f t="shared" si="0"/>
        <v>38022.080000000002</v>
      </c>
      <c r="G27" s="373">
        <v>0</v>
      </c>
      <c r="H27" s="373">
        <f>$F$27</f>
        <v>38022.080000000002</v>
      </c>
      <c r="I27" s="301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</row>
    <row r="28" spans="2:21" s="113" customFormat="1" x14ac:dyDescent="0.25">
      <c r="B28" s="301">
        <v>19</v>
      </c>
      <c r="C28" s="304" t="s">
        <v>414</v>
      </c>
      <c r="D28" s="304">
        <v>12</v>
      </c>
      <c r="E28" s="304">
        <v>4000</v>
      </c>
      <c r="F28" s="302">
        <f t="shared" si="0"/>
        <v>48000</v>
      </c>
      <c r="G28" s="302">
        <v>0</v>
      </c>
      <c r="H28" s="302">
        <v>48000</v>
      </c>
      <c r="I28" s="301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</row>
    <row r="29" spans="2:21" s="113" customFormat="1" ht="31.5" x14ac:dyDescent="0.25">
      <c r="B29" s="301">
        <v>20</v>
      </c>
      <c r="C29" s="308" t="s">
        <v>415</v>
      </c>
      <c r="D29" s="308">
        <v>2</v>
      </c>
      <c r="E29" s="308">
        <v>1800</v>
      </c>
      <c r="F29" s="302">
        <f t="shared" si="0"/>
        <v>3600</v>
      </c>
      <c r="G29" s="302">
        <v>0</v>
      </c>
      <c r="H29" s="302">
        <v>3600</v>
      </c>
      <c r="I29" s="301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</row>
    <row r="30" spans="2:21" s="113" customFormat="1" x14ac:dyDescent="0.25">
      <c r="B30" s="301">
        <v>21</v>
      </c>
      <c r="C30" s="308" t="s">
        <v>416</v>
      </c>
      <c r="D30" s="308">
        <v>2</v>
      </c>
      <c r="E30" s="308">
        <v>57688.5</v>
      </c>
      <c r="F30" s="302">
        <f t="shared" si="0"/>
        <v>115377</v>
      </c>
      <c r="G30" s="302">
        <v>0</v>
      </c>
      <c r="H30" s="302">
        <v>115377</v>
      </c>
      <c r="I30" s="301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</row>
    <row r="31" spans="2:21" s="113" customFormat="1" ht="47.25" x14ac:dyDescent="0.25">
      <c r="B31" s="301">
        <v>22</v>
      </c>
      <c r="C31" s="308" t="s">
        <v>417</v>
      </c>
      <c r="D31" s="308">
        <v>12</v>
      </c>
      <c r="E31" s="308">
        <v>12204.95</v>
      </c>
      <c r="F31" s="302">
        <f t="shared" si="0"/>
        <v>146459.40000000002</v>
      </c>
      <c r="G31" s="302">
        <v>0</v>
      </c>
      <c r="H31" s="302">
        <v>146459.4</v>
      </c>
      <c r="I31" s="301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</row>
    <row r="32" spans="2:21" s="113" customFormat="1" ht="47.25" x14ac:dyDescent="0.25">
      <c r="B32" s="301">
        <v>23</v>
      </c>
      <c r="C32" s="310" t="s">
        <v>486</v>
      </c>
      <c r="D32" s="310">
        <v>1</v>
      </c>
      <c r="E32" s="310">
        <v>20000</v>
      </c>
      <c r="F32" s="311">
        <f t="shared" si="0"/>
        <v>20000</v>
      </c>
      <c r="G32" s="312">
        <v>20000</v>
      </c>
      <c r="H32" s="302"/>
      <c r="I32" s="301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</row>
    <row r="33" spans="2:21" s="113" customFormat="1" ht="31.5" x14ac:dyDescent="0.25">
      <c r="B33" s="301">
        <v>24</v>
      </c>
      <c r="C33" s="375" t="s">
        <v>418</v>
      </c>
      <c r="D33" s="375">
        <v>1</v>
      </c>
      <c r="E33" s="376">
        <v>344906</v>
      </c>
      <c r="F33" s="373">
        <f t="shared" si="0"/>
        <v>344906</v>
      </c>
      <c r="G33" s="373">
        <f>F33</f>
        <v>344906</v>
      </c>
      <c r="H33" s="302"/>
      <c r="I33" s="301"/>
      <c r="J33" s="316">
        <v>1194906.48</v>
      </c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</row>
    <row r="34" spans="2:21" s="113" customFormat="1" ht="31.5" x14ac:dyDescent="0.25">
      <c r="B34" s="301">
        <v>25</v>
      </c>
      <c r="C34" s="375" t="s">
        <v>502</v>
      </c>
      <c r="D34" s="375">
        <v>1</v>
      </c>
      <c r="E34" s="376">
        <v>292982</v>
      </c>
      <c r="F34" s="373">
        <f t="shared" si="0"/>
        <v>292982</v>
      </c>
      <c r="G34" s="373">
        <v>292982</v>
      </c>
      <c r="H34" s="302">
        <v>0</v>
      </c>
      <c r="I34" s="301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</row>
    <row r="35" spans="2:21" s="113" customFormat="1" ht="31.5" x14ac:dyDescent="0.25">
      <c r="B35" s="301">
        <v>26</v>
      </c>
      <c r="C35" s="375" t="s">
        <v>505</v>
      </c>
      <c r="D35" s="375">
        <v>1</v>
      </c>
      <c r="E35" s="376">
        <v>250000</v>
      </c>
      <c r="F35" s="373">
        <f t="shared" si="0"/>
        <v>250000</v>
      </c>
      <c r="G35" s="373">
        <v>250000</v>
      </c>
      <c r="H35" s="302"/>
      <c r="I35" s="301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</row>
    <row r="36" spans="2:21" s="113" customFormat="1" ht="47.25" x14ac:dyDescent="0.25">
      <c r="B36" s="301">
        <v>27</v>
      </c>
      <c r="C36" s="375" t="s">
        <v>504</v>
      </c>
      <c r="D36" s="375">
        <v>1</v>
      </c>
      <c r="E36" s="376">
        <v>400000</v>
      </c>
      <c r="F36" s="373">
        <f t="shared" si="0"/>
        <v>400000</v>
      </c>
      <c r="G36" s="373">
        <v>400000</v>
      </c>
      <c r="H36" s="302"/>
      <c r="I36" s="301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</row>
    <row r="37" spans="2:21" s="113" customFormat="1" ht="31.5" x14ac:dyDescent="0.25">
      <c r="B37" s="301">
        <v>28</v>
      </c>
      <c r="C37" s="375" t="s">
        <v>503</v>
      </c>
      <c r="D37" s="375">
        <v>1</v>
      </c>
      <c r="E37" s="376">
        <v>245167.92</v>
      </c>
      <c r="F37" s="373">
        <f t="shared" si="0"/>
        <v>245167.92</v>
      </c>
      <c r="G37" s="373">
        <f>$F$37</f>
        <v>245167.92</v>
      </c>
      <c r="H37" s="302"/>
      <c r="I37" s="301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</row>
    <row r="38" spans="2:21" s="113" customFormat="1" x14ac:dyDescent="0.25">
      <c r="B38" s="301"/>
      <c r="C38" s="308"/>
      <c r="D38" s="308">
        <v>1</v>
      </c>
      <c r="E38" s="309"/>
      <c r="F38" s="302"/>
      <c r="G38" s="302"/>
      <c r="H38" s="302"/>
      <c r="I38" s="301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</row>
    <row r="39" spans="2:21" x14ac:dyDescent="0.25">
      <c r="B39" s="34"/>
      <c r="C39" s="35"/>
      <c r="D39" s="35"/>
      <c r="E39" s="35"/>
      <c r="F39" s="38">
        <f t="shared" si="0"/>
        <v>0</v>
      </c>
      <c r="G39" s="38"/>
      <c r="H39" s="38"/>
      <c r="I39" s="3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2:21" ht="15.75" customHeight="1" x14ac:dyDescent="0.25">
      <c r="B40" s="497" t="s">
        <v>55</v>
      </c>
      <c r="C40" s="498"/>
      <c r="D40" s="498"/>
      <c r="E40" s="499"/>
      <c r="F40" s="38">
        <f>SUM(F10:F39)</f>
        <v>6557443.1799999997</v>
      </c>
      <c r="G40" s="38">
        <f>SUM(G10:G39)</f>
        <v>5431930.2999999998</v>
      </c>
      <c r="H40" s="38">
        <f>SUM(H10:H39)</f>
        <v>1125512.8799999999</v>
      </c>
      <c r="I40" s="3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2:21" x14ac:dyDescent="0.25">
      <c r="B41" s="18"/>
      <c r="C41" s="18"/>
      <c r="D41" s="18"/>
      <c r="E41" s="18"/>
      <c r="F41" s="18"/>
      <c r="G41" s="18"/>
      <c r="H41" s="22"/>
      <c r="I41" s="18"/>
    </row>
  </sheetData>
  <mergeCells count="24">
    <mergeCell ref="A2:I2"/>
    <mergeCell ref="A3:G3"/>
    <mergeCell ref="A4:I4"/>
    <mergeCell ref="B6:B9"/>
    <mergeCell ref="C6:C9"/>
    <mergeCell ref="D6:D9"/>
    <mergeCell ref="E6:E9"/>
    <mergeCell ref="F6:F9"/>
    <mergeCell ref="G6:H8"/>
    <mergeCell ref="I6:I9"/>
    <mergeCell ref="B40:E40"/>
    <mergeCell ref="J6:R6"/>
    <mergeCell ref="S6:U7"/>
    <mergeCell ref="J7:L7"/>
    <mergeCell ref="M7:O7"/>
    <mergeCell ref="P7:R7"/>
    <mergeCell ref="Q8:R8"/>
    <mergeCell ref="S8:S9"/>
    <mergeCell ref="T8:U8"/>
    <mergeCell ref="J8:J9"/>
    <mergeCell ref="K8:L8"/>
    <mergeCell ref="M8:M9"/>
    <mergeCell ref="N8:O8"/>
    <mergeCell ref="P8:P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7" zoomScaleNormal="100" workbookViewId="0">
      <selection activeCell="H13" sqref="H12:H14"/>
    </sheetView>
  </sheetViews>
  <sheetFormatPr defaultRowHeight="15" x14ac:dyDescent="0.2"/>
  <cols>
    <col min="1" max="1" width="7.5703125" style="17" customWidth="1"/>
    <col min="2" max="2" width="37.28515625" style="17" customWidth="1"/>
    <col min="3" max="3" width="22.28515625" style="17" customWidth="1"/>
    <col min="4" max="5" width="26" style="17" customWidth="1"/>
    <col min="6" max="7" width="19.28515625" style="17" customWidth="1"/>
    <col min="8" max="8" width="31" style="17" customWidth="1"/>
    <col min="9" max="9" width="16.85546875" style="17" customWidth="1"/>
    <col min="10" max="10" width="16.28515625" style="17" customWidth="1"/>
    <col min="11" max="11" width="20.140625" style="17" customWidth="1"/>
    <col min="12" max="12" width="15.85546875" style="17" customWidth="1"/>
    <col min="13" max="13" width="18.42578125" style="17" customWidth="1"/>
    <col min="14" max="14" width="17.7109375" style="17" customWidth="1"/>
    <col min="15" max="15" width="16.28515625" style="17" customWidth="1"/>
    <col min="16" max="16" width="15.85546875" style="17" customWidth="1"/>
    <col min="17" max="17" width="16.42578125" style="17" customWidth="1"/>
    <col min="18" max="18" width="17.5703125" style="17" customWidth="1"/>
    <col min="19" max="19" width="18.28515625" style="17" customWidth="1"/>
    <col min="20" max="20" width="18.42578125" style="17" customWidth="1"/>
    <col min="21" max="256" width="9.140625" style="17"/>
    <col min="257" max="257" width="4.85546875" style="17" customWidth="1"/>
    <col min="258" max="258" width="26.5703125" style="17" customWidth="1"/>
    <col min="259" max="259" width="32" style="17" customWidth="1"/>
    <col min="260" max="260" width="22.28515625" style="17" customWidth="1"/>
    <col min="261" max="261" width="24.42578125" style="17" customWidth="1"/>
    <col min="262" max="263" width="19.28515625" style="17" customWidth="1"/>
    <col min="264" max="264" width="31" style="17" customWidth="1"/>
    <col min="265" max="512" width="9.140625" style="17"/>
    <col min="513" max="513" width="4.85546875" style="17" customWidth="1"/>
    <col min="514" max="514" width="26.5703125" style="17" customWidth="1"/>
    <col min="515" max="515" width="32" style="17" customWidth="1"/>
    <col min="516" max="516" width="22.28515625" style="17" customWidth="1"/>
    <col min="517" max="517" width="24.42578125" style="17" customWidth="1"/>
    <col min="518" max="519" width="19.28515625" style="17" customWidth="1"/>
    <col min="520" max="520" width="31" style="17" customWidth="1"/>
    <col min="521" max="768" width="9.140625" style="17"/>
    <col min="769" max="769" width="4.85546875" style="17" customWidth="1"/>
    <col min="770" max="770" width="26.5703125" style="17" customWidth="1"/>
    <col min="771" max="771" width="32" style="17" customWidth="1"/>
    <col min="772" max="772" width="22.28515625" style="17" customWidth="1"/>
    <col min="773" max="773" width="24.42578125" style="17" customWidth="1"/>
    <col min="774" max="775" width="19.28515625" style="17" customWidth="1"/>
    <col min="776" max="776" width="31" style="17" customWidth="1"/>
    <col min="777" max="1024" width="9.140625" style="17"/>
    <col min="1025" max="1025" width="4.85546875" style="17" customWidth="1"/>
    <col min="1026" max="1026" width="26.5703125" style="17" customWidth="1"/>
    <col min="1027" max="1027" width="32" style="17" customWidth="1"/>
    <col min="1028" max="1028" width="22.28515625" style="17" customWidth="1"/>
    <col min="1029" max="1029" width="24.42578125" style="17" customWidth="1"/>
    <col min="1030" max="1031" width="19.28515625" style="17" customWidth="1"/>
    <col min="1032" max="1032" width="31" style="17" customWidth="1"/>
    <col min="1033" max="1280" width="9.140625" style="17"/>
    <col min="1281" max="1281" width="4.85546875" style="17" customWidth="1"/>
    <col min="1282" max="1282" width="26.5703125" style="17" customWidth="1"/>
    <col min="1283" max="1283" width="32" style="17" customWidth="1"/>
    <col min="1284" max="1284" width="22.28515625" style="17" customWidth="1"/>
    <col min="1285" max="1285" width="24.42578125" style="17" customWidth="1"/>
    <col min="1286" max="1287" width="19.28515625" style="17" customWidth="1"/>
    <col min="1288" max="1288" width="31" style="17" customWidth="1"/>
    <col min="1289" max="1536" width="9.140625" style="17"/>
    <col min="1537" max="1537" width="4.85546875" style="17" customWidth="1"/>
    <col min="1538" max="1538" width="26.5703125" style="17" customWidth="1"/>
    <col min="1539" max="1539" width="32" style="17" customWidth="1"/>
    <col min="1540" max="1540" width="22.28515625" style="17" customWidth="1"/>
    <col min="1541" max="1541" width="24.42578125" style="17" customWidth="1"/>
    <col min="1542" max="1543" width="19.28515625" style="17" customWidth="1"/>
    <col min="1544" max="1544" width="31" style="17" customWidth="1"/>
    <col min="1545" max="1792" width="9.140625" style="17"/>
    <col min="1793" max="1793" width="4.85546875" style="17" customWidth="1"/>
    <col min="1794" max="1794" width="26.5703125" style="17" customWidth="1"/>
    <col min="1795" max="1795" width="32" style="17" customWidth="1"/>
    <col min="1796" max="1796" width="22.28515625" style="17" customWidth="1"/>
    <col min="1797" max="1797" width="24.42578125" style="17" customWidth="1"/>
    <col min="1798" max="1799" width="19.28515625" style="17" customWidth="1"/>
    <col min="1800" max="1800" width="31" style="17" customWidth="1"/>
    <col min="1801" max="2048" width="9.140625" style="17"/>
    <col min="2049" max="2049" width="4.85546875" style="17" customWidth="1"/>
    <col min="2050" max="2050" width="26.5703125" style="17" customWidth="1"/>
    <col min="2051" max="2051" width="32" style="17" customWidth="1"/>
    <col min="2052" max="2052" width="22.28515625" style="17" customWidth="1"/>
    <col min="2053" max="2053" width="24.42578125" style="17" customWidth="1"/>
    <col min="2054" max="2055" width="19.28515625" style="17" customWidth="1"/>
    <col min="2056" max="2056" width="31" style="17" customWidth="1"/>
    <col min="2057" max="2304" width="9.140625" style="17"/>
    <col min="2305" max="2305" width="4.85546875" style="17" customWidth="1"/>
    <col min="2306" max="2306" width="26.5703125" style="17" customWidth="1"/>
    <col min="2307" max="2307" width="32" style="17" customWidth="1"/>
    <col min="2308" max="2308" width="22.28515625" style="17" customWidth="1"/>
    <col min="2309" max="2309" width="24.42578125" style="17" customWidth="1"/>
    <col min="2310" max="2311" width="19.28515625" style="17" customWidth="1"/>
    <col min="2312" max="2312" width="31" style="17" customWidth="1"/>
    <col min="2313" max="2560" width="9.140625" style="17"/>
    <col min="2561" max="2561" width="4.85546875" style="17" customWidth="1"/>
    <col min="2562" max="2562" width="26.5703125" style="17" customWidth="1"/>
    <col min="2563" max="2563" width="32" style="17" customWidth="1"/>
    <col min="2564" max="2564" width="22.28515625" style="17" customWidth="1"/>
    <col min="2565" max="2565" width="24.42578125" style="17" customWidth="1"/>
    <col min="2566" max="2567" width="19.28515625" style="17" customWidth="1"/>
    <col min="2568" max="2568" width="31" style="17" customWidth="1"/>
    <col min="2569" max="2816" width="9.140625" style="17"/>
    <col min="2817" max="2817" width="4.85546875" style="17" customWidth="1"/>
    <col min="2818" max="2818" width="26.5703125" style="17" customWidth="1"/>
    <col min="2819" max="2819" width="32" style="17" customWidth="1"/>
    <col min="2820" max="2820" width="22.28515625" style="17" customWidth="1"/>
    <col min="2821" max="2821" width="24.42578125" style="17" customWidth="1"/>
    <col min="2822" max="2823" width="19.28515625" style="17" customWidth="1"/>
    <col min="2824" max="2824" width="31" style="17" customWidth="1"/>
    <col min="2825" max="3072" width="9.140625" style="17"/>
    <col min="3073" max="3073" width="4.85546875" style="17" customWidth="1"/>
    <col min="3074" max="3074" width="26.5703125" style="17" customWidth="1"/>
    <col min="3075" max="3075" width="32" style="17" customWidth="1"/>
    <col min="3076" max="3076" width="22.28515625" style="17" customWidth="1"/>
    <col min="3077" max="3077" width="24.42578125" style="17" customWidth="1"/>
    <col min="3078" max="3079" width="19.28515625" style="17" customWidth="1"/>
    <col min="3080" max="3080" width="31" style="17" customWidth="1"/>
    <col min="3081" max="3328" width="9.140625" style="17"/>
    <col min="3329" max="3329" width="4.85546875" style="17" customWidth="1"/>
    <col min="3330" max="3330" width="26.5703125" style="17" customWidth="1"/>
    <col min="3331" max="3331" width="32" style="17" customWidth="1"/>
    <col min="3332" max="3332" width="22.28515625" style="17" customWidth="1"/>
    <col min="3333" max="3333" width="24.42578125" style="17" customWidth="1"/>
    <col min="3334" max="3335" width="19.28515625" style="17" customWidth="1"/>
    <col min="3336" max="3336" width="31" style="17" customWidth="1"/>
    <col min="3337" max="3584" width="9.140625" style="17"/>
    <col min="3585" max="3585" width="4.85546875" style="17" customWidth="1"/>
    <col min="3586" max="3586" width="26.5703125" style="17" customWidth="1"/>
    <col min="3587" max="3587" width="32" style="17" customWidth="1"/>
    <col min="3588" max="3588" width="22.28515625" style="17" customWidth="1"/>
    <col min="3589" max="3589" width="24.42578125" style="17" customWidth="1"/>
    <col min="3590" max="3591" width="19.28515625" style="17" customWidth="1"/>
    <col min="3592" max="3592" width="31" style="17" customWidth="1"/>
    <col min="3593" max="3840" width="9.140625" style="17"/>
    <col min="3841" max="3841" width="4.85546875" style="17" customWidth="1"/>
    <col min="3842" max="3842" width="26.5703125" style="17" customWidth="1"/>
    <col min="3843" max="3843" width="32" style="17" customWidth="1"/>
    <col min="3844" max="3844" width="22.28515625" style="17" customWidth="1"/>
    <col min="3845" max="3845" width="24.42578125" style="17" customWidth="1"/>
    <col min="3846" max="3847" width="19.28515625" style="17" customWidth="1"/>
    <col min="3848" max="3848" width="31" style="17" customWidth="1"/>
    <col min="3849" max="4096" width="9.140625" style="17"/>
    <col min="4097" max="4097" width="4.85546875" style="17" customWidth="1"/>
    <col min="4098" max="4098" width="26.5703125" style="17" customWidth="1"/>
    <col min="4099" max="4099" width="32" style="17" customWidth="1"/>
    <col min="4100" max="4100" width="22.28515625" style="17" customWidth="1"/>
    <col min="4101" max="4101" width="24.42578125" style="17" customWidth="1"/>
    <col min="4102" max="4103" width="19.28515625" style="17" customWidth="1"/>
    <col min="4104" max="4104" width="31" style="17" customWidth="1"/>
    <col min="4105" max="4352" width="9.140625" style="17"/>
    <col min="4353" max="4353" width="4.85546875" style="17" customWidth="1"/>
    <col min="4354" max="4354" width="26.5703125" style="17" customWidth="1"/>
    <col min="4355" max="4355" width="32" style="17" customWidth="1"/>
    <col min="4356" max="4356" width="22.28515625" style="17" customWidth="1"/>
    <col min="4357" max="4357" width="24.42578125" style="17" customWidth="1"/>
    <col min="4358" max="4359" width="19.28515625" style="17" customWidth="1"/>
    <col min="4360" max="4360" width="31" style="17" customWidth="1"/>
    <col min="4361" max="4608" width="9.140625" style="17"/>
    <col min="4609" max="4609" width="4.85546875" style="17" customWidth="1"/>
    <col min="4610" max="4610" width="26.5703125" style="17" customWidth="1"/>
    <col min="4611" max="4611" width="32" style="17" customWidth="1"/>
    <col min="4612" max="4612" width="22.28515625" style="17" customWidth="1"/>
    <col min="4613" max="4613" width="24.42578125" style="17" customWidth="1"/>
    <col min="4614" max="4615" width="19.28515625" style="17" customWidth="1"/>
    <col min="4616" max="4616" width="31" style="17" customWidth="1"/>
    <col min="4617" max="4864" width="9.140625" style="17"/>
    <col min="4865" max="4865" width="4.85546875" style="17" customWidth="1"/>
    <col min="4866" max="4866" width="26.5703125" style="17" customWidth="1"/>
    <col min="4867" max="4867" width="32" style="17" customWidth="1"/>
    <col min="4868" max="4868" width="22.28515625" style="17" customWidth="1"/>
    <col min="4869" max="4869" width="24.42578125" style="17" customWidth="1"/>
    <col min="4870" max="4871" width="19.28515625" style="17" customWidth="1"/>
    <col min="4872" max="4872" width="31" style="17" customWidth="1"/>
    <col min="4873" max="5120" width="9.140625" style="17"/>
    <col min="5121" max="5121" width="4.85546875" style="17" customWidth="1"/>
    <col min="5122" max="5122" width="26.5703125" style="17" customWidth="1"/>
    <col min="5123" max="5123" width="32" style="17" customWidth="1"/>
    <col min="5124" max="5124" width="22.28515625" style="17" customWidth="1"/>
    <col min="5125" max="5125" width="24.42578125" style="17" customWidth="1"/>
    <col min="5126" max="5127" width="19.28515625" style="17" customWidth="1"/>
    <col min="5128" max="5128" width="31" style="17" customWidth="1"/>
    <col min="5129" max="5376" width="9.140625" style="17"/>
    <col min="5377" max="5377" width="4.85546875" style="17" customWidth="1"/>
    <col min="5378" max="5378" width="26.5703125" style="17" customWidth="1"/>
    <col min="5379" max="5379" width="32" style="17" customWidth="1"/>
    <col min="5380" max="5380" width="22.28515625" style="17" customWidth="1"/>
    <col min="5381" max="5381" width="24.42578125" style="17" customWidth="1"/>
    <col min="5382" max="5383" width="19.28515625" style="17" customWidth="1"/>
    <col min="5384" max="5384" width="31" style="17" customWidth="1"/>
    <col min="5385" max="5632" width="9.140625" style="17"/>
    <col min="5633" max="5633" width="4.85546875" style="17" customWidth="1"/>
    <col min="5634" max="5634" width="26.5703125" style="17" customWidth="1"/>
    <col min="5635" max="5635" width="32" style="17" customWidth="1"/>
    <col min="5636" max="5636" width="22.28515625" style="17" customWidth="1"/>
    <col min="5637" max="5637" width="24.42578125" style="17" customWidth="1"/>
    <col min="5638" max="5639" width="19.28515625" style="17" customWidth="1"/>
    <col min="5640" max="5640" width="31" style="17" customWidth="1"/>
    <col min="5641" max="5888" width="9.140625" style="17"/>
    <col min="5889" max="5889" width="4.85546875" style="17" customWidth="1"/>
    <col min="5890" max="5890" width="26.5703125" style="17" customWidth="1"/>
    <col min="5891" max="5891" width="32" style="17" customWidth="1"/>
    <col min="5892" max="5892" width="22.28515625" style="17" customWidth="1"/>
    <col min="5893" max="5893" width="24.42578125" style="17" customWidth="1"/>
    <col min="5894" max="5895" width="19.28515625" style="17" customWidth="1"/>
    <col min="5896" max="5896" width="31" style="17" customWidth="1"/>
    <col min="5897" max="6144" width="9.140625" style="17"/>
    <col min="6145" max="6145" width="4.85546875" style="17" customWidth="1"/>
    <col min="6146" max="6146" width="26.5703125" style="17" customWidth="1"/>
    <col min="6147" max="6147" width="32" style="17" customWidth="1"/>
    <col min="6148" max="6148" width="22.28515625" style="17" customWidth="1"/>
    <col min="6149" max="6149" width="24.42578125" style="17" customWidth="1"/>
    <col min="6150" max="6151" width="19.28515625" style="17" customWidth="1"/>
    <col min="6152" max="6152" width="31" style="17" customWidth="1"/>
    <col min="6153" max="6400" width="9.140625" style="17"/>
    <col min="6401" max="6401" width="4.85546875" style="17" customWidth="1"/>
    <col min="6402" max="6402" width="26.5703125" style="17" customWidth="1"/>
    <col min="6403" max="6403" width="32" style="17" customWidth="1"/>
    <col min="6404" max="6404" width="22.28515625" style="17" customWidth="1"/>
    <col min="6405" max="6405" width="24.42578125" style="17" customWidth="1"/>
    <col min="6406" max="6407" width="19.28515625" style="17" customWidth="1"/>
    <col min="6408" max="6408" width="31" style="17" customWidth="1"/>
    <col min="6409" max="6656" width="9.140625" style="17"/>
    <col min="6657" max="6657" width="4.85546875" style="17" customWidth="1"/>
    <col min="6658" max="6658" width="26.5703125" style="17" customWidth="1"/>
    <col min="6659" max="6659" width="32" style="17" customWidth="1"/>
    <col min="6660" max="6660" width="22.28515625" style="17" customWidth="1"/>
    <col min="6661" max="6661" width="24.42578125" style="17" customWidth="1"/>
    <col min="6662" max="6663" width="19.28515625" style="17" customWidth="1"/>
    <col min="6664" max="6664" width="31" style="17" customWidth="1"/>
    <col min="6665" max="6912" width="9.140625" style="17"/>
    <col min="6913" max="6913" width="4.85546875" style="17" customWidth="1"/>
    <col min="6914" max="6914" width="26.5703125" style="17" customWidth="1"/>
    <col min="6915" max="6915" width="32" style="17" customWidth="1"/>
    <col min="6916" max="6916" width="22.28515625" style="17" customWidth="1"/>
    <col min="6917" max="6917" width="24.42578125" style="17" customWidth="1"/>
    <col min="6918" max="6919" width="19.28515625" style="17" customWidth="1"/>
    <col min="6920" max="6920" width="31" style="17" customWidth="1"/>
    <col min="6921" max="7168" width="9.140625" style="17"/>
    <col min="7169" max="7169" width="4.85546875" style="17" customWidth="1"/>
    <col min="7170" max="7170" width="26.5703125" style="17" customWidth="1"/>
    <col min="7171" max="7171" width="32" style="17" customWidth="1"/>
    <col min="7172" max="7172" width="22.28515625" style="17" customWidth="1"/>
    <col min="7173" max="7173" width="24.42578125" style="17" customWidth="1"/>
    <col min="7174" max="7175" width="19.28515625" style="17" customWidth="1"/>
    <col min="7176" max="7176" width="31" style="17" customWidth="1"/>
    <col min="7177" max="7424" width="9.140625" style="17"/>
    <col min="7425" max="7425" width="4.85546875" style="17" customWidth="1"/>
    <col min="7426" max="7426" width="26.5703125" style="17" customWidth="1"/>
    <col min="7427" max="7427" width="32" style="17" customWidth="1"/>
    <col min="7428" max="7428" width="22.28515625" style="17" customWidth="1"/>
    <col min="7429" max="7429" width="24.42578125" style="17" customWidth="1"/>
    <col min="7430" max="7431" width="19.28515625" style="17" customWidth="1"/>
    <col min="7432" max="7432" width="31" style="17" customWidth="1"/>
    <col min="7433" max="7680" width="9.140625" style="17"/>
    <col min="7681" max="7681" width="4.85546875" style="17" customWidth="1"/>
    <col min="7682" max="7682" width="26.5703125" style="17" customWidth="1"/>
    <col min="7683" max="7683" width="32" style="17" customWidth="1"/>
    <col min="7684" max="7684" width="22.28515625" style="17" customWidth="1"/>
    <col min="7685" max="7685" width="24.42578125" style="17" customWidth="1"/>
    <col min="7686" max="7687" width="19.28515625" style="17" customWidth="1"/>
    <col min="7688" max="7688" width="31" style="17" customWidth="1"/>
    <col min="7689" max="7936" width="9.140625" style="17"/>
    <col min="7937" max="7937" width="4.85546875" style="17" customWidth="1"/>
    <col min="7938" max="7938" width="26.5703125" style="17" customWidth="1"/>
    <col min="7939" max="7939" width="32" style="17" customWidth="1"/>
    <col min="7940" max="7940" width="22.28515625" style="17" customWidth="1"/>
    <col min="7941" max="7941" width="24.42578125" style="17" customWidth="1"/>
    <col min="7942" max="7943" width="19.28515625" style="17" customWidth="1"/>
    <col min="7944" max="7944" width="31" style="17" customWidth="1"/>
    <col min="7945" max="8192" width="9.140625" style="17"/>
    <col min="8193" max="8193" width="4.85546875" style="17" customWidth="1"/>
    <col min="8194" max="8194" width="26.5703125" style="17" customWidth="1"/>
    <col min="8195" max="8195" width="32" style="17" customWidth="1"/>
    <col min="8196" max="8196" width="22.28515625" style="17" customWidth="1"/>
    <col min="8197" max="8197" width="24.42578125" style="17" customWidth="1"/>
    <col min="8198" max="8199" width="19.28515625" style="17" customWidth="1"/>
    <col min="8200" max="8200" width="31" style="17" customWidth="1"/>
    <col min="8201" max="8448" width="9.140625" style="17"/>
    <col min="8449" max="8449" width="4.85546875" style="17" customWidth="1"/>
    <col min="8450" max="8450" width="26.5703125" style="17" customWidth="1"/>
    <col min="8451" max="8451" width="32" style="17" customWidth="1"/>
    <col min="8452" max="8452" width="22.28515625" style="17" customWidth="1"/>
    <col min="8453" max="8453" width="24.42578125" style="17" customWidth="1"/>
    <col min="8454" max="8455" width="19.28515625" style="17" customWidth="1"/>
    <col min="8456" max="8456" width="31" style="17" customWidth="1"/>
    <col min="8457" max="8704" width="9.140625" style="17"/>
    <col min="8705" max="8705" width="4.85546875" style="17" customWidth="1"/>
    <col min="8706" max="8706" width="26.5703125" style="17" customWidth="1"/>
    <col min="8707" max="8707" width="32" style="17" customWidth="1"/>
    <col min="8708" max="8708" width="22.28515625" style="17" customWidth="1"/>
    <col min="8709" max="8709" width="24.42578125" style="17" customWidth="1"/>
    <col min="8710" max="8711" width="19.28515625" style="17" customWidth="1"/>
    <col min="8712" max="8712" width="31" style="17" customWidth="1"/>
    <col min="8713" max="8960" width="9.140625" style="17"/>
    <col min="8961" max="8961" width="4.85546875" style="17" customWidth="1"/>
    <col min="8962" max="8962" width="26.5703125" style="17" customWidth="1"/>
    <col min="8963" max="8963" width="32" style="17" customWidth="1"/>
    <col min="8964" max="8964" width="22.28515625" style="17" customWidth="1"/>
    <col min="8965" max="8965" width="24.42578125" style="17" customWidth="1"/>
    <col min="8966" max="8967" width="19.28515625" style="17" customWidth="1"/>
    <col min="8968" max="8968" width="31" style="17" customWidth="1"/>
    <col min="8969" max="9216" width="9.140625" style="17"/>
    <col min="9217" max="9217" width="4.85546875" style="17" customWidth="1"/>
    <col min="9218" max="9218" width="26.5703125" style="17" customWidth="1"/>
    <col min="9219" max="9219" width="32" style="17" customWidth="1"/>
    <col min="9220" max="9220" width="22.28515625" style="17" customWidth="1"/>
    <col min="9221" max="9221" width="24.42578125" style="17" customWidth="1"/>
    <col min="9222" max="9223" width="19.28515625" style="17" customWidth="1"/>
    <col min="9224" max="9224" width="31" style="17" customWidth="1"/>
    <col min="9225" max="9472" width="9.140625" style="17"/>
    <col min="9473" max="9473" width="4.85546875" style="17" customWidth="1"/>
    <col min="9474" max="9474" width="26.5703125" style="17" customWidth="1"/>
    <col min="9475" max="9475" width="32" style="17" customWidth="1"/>
    <col min="9476" max="9476" width="22.28515625" style="17" customWidth="1"/>
    <col min="9477" max="9477" width="24.42578125" style="17" customWidth="1"/>
    <col min="9478" max="9479" width="19.28515625" style="17" customWidth="1"/>
    <col min="9480" max="9480" width="31" style="17" customWidth="1"/>
    <col min="9481" max="9728" width="9.140625" style="17"/>
    <col min="9729" max="9729" width="4.85546875" style="17" customWidth="1"/>
    <col min="9730" max="9730" width="26.5703125" style="17" customWidth="1"/>
    <col min="9731" max="9731" width="32" style="17" customWidth="1"/>
    <col min="9732" max="9732" width="22.28515625" style="17" customWidth="1"/>
    <col min="9733" max="9733" width="24.42578125" style="17" customWidth="1"/>
    <col min="9734" max="9735" width="19.28515625" style="17" customWidth="1"/>
    <col min="9736" max="9736" width="31" style="17" customWidth="1"/>
    <col min="9737" max="9984" width="9.140625" style="17"/>
    <col min="9985" max="9985" width="4.85546875" style="17" customWidth="1"/>
    <col min="9986" max="9986" width="26.5703125" style="17" customWidth="1"/>
    <col min="9987" max="9987" width="32" style="17" customWidth="1"/>
    <col min="9988" max="9988" width="22.28515625" style="17" customWidth="1"/>
    <col min="9989" max="9989" width="24.42578125" style="17" customWidth="1"/>
    <col min="9990" max="9991" width="19.28515625" style="17" customWidth="1"/>
    <col min="9992" max="9992" width="31" style="17" customWidth="1"/>
    <col min="9993" max="10240" width="9.140625" style="17"/>
    <col min="10241" max="10241" width="4.85546875" style="17" customWidth="1"/>
    <col min="10242" max="10242" width="26.5703125" style="17" customWidth="1"/>
    <col min="10243" max="10243" width="32" style="17" customWidth="1"/>
    <col min="10244" max="10244" width="22.28515625" style="17" customWidth="1"/>
    <col min="10245" max="10245" width="24.42578125" style="17" customWidth="1"/>
    <col min="10246" max="10247" width="19.28515625" style="17" customWidth="1"/>
    <col min="10248" max="10248" width="31" style="17" customWidth="1"/>
    <col min="10249" max="10496" width="9.140625" style="17"/>
    <col min="10497" max="10497" width="4.85546875" style="17" customWidth="1"/>
    <col min="10498" max="10498" width="26.5703125" style="17" customWidth="1"/>
    <col min="10499" max="10499" width="32" style="17" customWidth="1"/>
    <col min="10500" max="10500" width="22.28515625" style="17" customWidth="1"/>
    <col min="10501" max="10501" width="24.42578125" style="17" customWidth="1"/>
    <col min="10502" max="10503" width="19.28515625" style="17" customWidth="1"/>
    <col min="10504" max="10504" width="31" style="17" customWidth="1"/>
    <col min="10505" max="10752" width="9.140625" style="17"/>
    <col min="10753" max="10753" width="4.85546875" style="17" customWidth="1"/>
    <col min="10754" max="10754" width="26.5703125" style="17" customWidth="1"/>
    <col min="10755" max="10755" width="32" style="17" customWidth="1"/>
    <col min="10756" max="10756" width="22.28515625" style="17" customWidth="1"/>
    <col min="10757" max="10757" width="24.42578125" style="17" customWidth="1"/>
    <col min="10758" max="10759" width="19.28515625" style="17" customWidth="1"/>
    <col min="10760" max="10760" width="31" style="17" customWidth="1"/>
    <col min="10761" max="11008" width="9.140625" style="17"/>
    <col min="11009" max="11009" width="4.85546875" style="17" customWidth="1"/>
    <col min="11010" max="11010" width="26.5703125" style="17" customWidth="1"/>
    <col min="11011" max="11011" width="32" style="17" customWidth="1"/>
    <col min="11012" max="11012" width="22.28515625" style="17" customWidth="1"/>
    <col min="11013" max="11013" width="24.42578125" style="17" customWidth="1"/>
    <col min="11014" max="11015" width="19.28515625" style="17" customWidth="1"/>
    <col min="11016" max="11016" width="31" style="17" customWidth="1"/>
    <col min="11017" max="11264" width="9.140625" style="17"/>
    <col min="11265" max="11265" width="4.85546875" style="17" customWidth="1"/>
    <col min="11266" max="11266" width="26.5703125" style="17" customWidth="1"/>
    <col min="11267" max="11267" width="32" style="17" customWidth="1"/>
    <col min="11268" max="11268" width="22.28515625" style="17" customWidth="1"/>
    <col min="11269" max="11269" width="24.42578125" style="17" customWidth="1"/>
    <col min="11270" max="11271" width="19.28515625" style="17" customWidth="1"/>
    <col min="11272" max="11272" width="31" style="17" customWidth="1"/>
    <col min="11273" max="11520" width="9.140625" style="17"/>
    <col min="11521" max="11521" width="4.85546875" style="17" customWidth="1"/>
    <col min="11522" max="11522" width="26.5703125" style="17" customWidth="1"/>
    <col min="11523" max="11523" width="32" style="17" customWidth="1"/>
    <col min="11524" max="11524" width="22.28515625" style="17" customWidth="1"/>
    <col min="11525" max="11525" width="24.42578125" style="17" customWidth="1"/>
    <col min="11526" max="11527" width="19.28515625" style="17" customWidth="1"/>
    <col min="11528" max="11528" width="31" style="17" customWidth="1"/>
    <col min="11529" max="11776" width="9.140625" style="17"/>
    <col min="11777" max="11777" width="4.85546875" style="17" customWidth="1"/>
    <col min="11778" max="11778" width="26.5703125" style="17" customWidth="1"/>
    <col min="11779" max="11779" width="32" style="17" customWidth="1"/>
    <col min="11780" max="11780" width="22.28515625" style="17" customWidth="1"/>
    <col min="11781" max="11781" width="24.42578125" style="17" customWidth="1"/>
    <col min="11782" max="11783" width="19.28515625" style="17" customWidth="1"/>
    <col min="11784" max="11784" width="31" style="17" customWidth="1"/>
    <col min="11785" max="12032" width="9.140625" style="17"/>
    <col min="12033" max="12033" width="4.85546875" style="17" customWidth="1"/>
    <col min="12034" max="12034" width="26.5703125" style="17" customWidth="1"/>
    <col min="12035" max="12035" width="32" style="17" customWidth="1"/>
    <col min="12036" max="12036" width="22.28515625" style="17" customWidth="1"/>
    <col min="12037" max="12037" width="24.42578125" style="17" customWidth="1"/>
    <col min="12038" max="12039" width="19.28515625" style="17" customWidth="1"/>
    <col min="12040" max="12040" width="31" style="17" customWidth="1"/>
    <col min="12041" max="12288" width="9.140625" style="17"/>
    <col min="12289" max="12289" width="4.85546875" style="17" customWidth="1"/>
    <col min="12290" max="12290" width="26.5703125" style="17" customWidth="1"/>
    <col min="12291" max="12291" width="32" style="17" customWidth="1"/>
    <col min="12292" max="12292" width="22.28515625" style="17" customWidth="1"/>
    <col min="12293" max="12293" width="24.42578125" style="17" customWidth="1"/>
    <col min="12294" max="12295" width="19.28515625" style="17" customWidth="1"/>
    <col min="12296" max="12296" width="31" style="17" customWidth="1"/>
    <col min="12297" max="12544" width="9.140625" style="17"/>
    <col min="12545" max="12545" width="4.85546875" style="17" customWidth="1"/>
    <col min="12546" max="12546" width="26.5703125" style="17" customWidth="1"/>
    <col min="12547" max="12547" width="32" style="17" customWidth="1"/>
    <col min="12548" max="12548" width="22.28515625" style="17" customWidth="1"/>
    <col min="12549" max="12549" width="24.42578125" style="17" customWidth="1"/>
    <col min="12550" max="12551" width="19.28515625" style="17" customWidth="1"/>
    <col min="12552" max="12552" width="31" style="17" customWidth="1"/>
    <col min="12553" max="12800" width="9.140625" style="17"/>
    <col min="12801" max="12801" width="4.85546875" style="17" customWidth="1"/>
    <col min="12802" max="12802" width="26.5703125" style="17" customWidth="1"/>
    <col min="12803" max="12803" width="32" style="17" customWidth="1"/>
    <col min="12804" max="12804" width="22.28515625" style="17" customWidth="1"/>
    <col min="12805" max="12805" width="24.42578125" style="17" customWidth="1"/>
    <col min="12806" max="12807" width="19.28515625" style="17" customWidth="1"/>
    <col min="12808" max="12808" width="31" style="17" customWidth="1"/>
    <col min="12809" max="13056" width="9.140625" style="17"/>
    <col min="13057" max="13057" width="4.85546875" style="17" customWidth="1"/>
    <col min="13058" max="13058" width="26.5703125" style="17" customWidth="1"/>
    <col min="13059" max="13059" width="32" style="17" customWidth="1"/>
    <col min="13060" max="13060" width="22.28515625" style="17" customWidth="1"/>
    <col min="13061" max="13061" width="24.42578125" style="17" customWidth="1"/>
    <col min="13062" max="13063" width="19.28515625" style="17" customWidth="1"/>
    <col min="13064" max="13064" width="31" style="17" customWidth="1"/>
    <col min="13065" max="13312" width="9.140625" style="17"/>
    <col min="13313" max="13313" width="4.85546875" style="17" customWidth="1"/>
    <col min="13314" max="13314" width="26.5703125" style="17" customWidth="1"/>
    <col min="13315" max="13315" width="32" style="17" customWidth="1"/>
    <col min="13316" max="13316" width="22.28515625" style="17" customWidth="1"/>
    <col min="13317" max="13317" width="24.42578125" style="17" customWidth="1"/>
    <col min="13318" max="13319" width="19.28515625" style="17" customWidth="1"/>
    <col min="13320" max="13320" width="31" style="17" customWidth="1"/>
    <col min="13321" max="13568" width="9.140625" style="17"/>
    <col min="13569" max="13569" width="4.85546875" style="17" customWidth="1"/>
    <col min="13570" max="13570" width="26.5703125" style="17" customWidth="1"/>
    <col min="13571" max="13571" width="32" style="17" customWidth="1"/>
    <col min="13572" max="13572" width="22.28515625" style="17" customWidth="1"/>
    <col min="13573" max="13573" width="24.42578125" style="17" customWidth="1"/>
    <col min="13574" max="13575" width="19.28515625" style="17" customWidth="1"/>
    <col min="13576" max="13576" width="31" style="17" customWidth="1"/>
    <col min="13577" max="13824" width="9.140625" style="17"/>
    <col min="13825" max="13825" width="4.85546875" style="17" customWidth="1"/>
    <col min="13826" max="13826" width="26.5703125" style="17" customWidth="1"/>
    <col min="13827" max="13827" width="32" style="17" customWidth="1"/>
    <col min="13828" max="13828" width="22.28515625" style="17" customWidth="1"/>
    <col min="13829" max="13829" width="24.42578125" style="17" customWidth="1"/>
    <col min="13830" max="13831" width="19.28515625" style="17" customWidth="1"/>
    <col min="13832" max="13832" width="31" style="17" customWidth="1"/>
    <col min="13833" max="14080" width="9.140625" style="17"/>
    <col min="14081" max="14081" width="4.85546875" style="17" customWidth="1"/>
    <col min="14082" max="14082" width="26.5703125" style="17" customWidth="1"/>
    <col min="14083" max="14083" width="32" style="17" customWidth="1"/>
    <col min="14084" max="14084" width="22.28515625" style="17" customWidth="1"/>
    <col min="14085" max="14085" width="24.42578125" style="17" customWidth="1"/>
    <col min="14086" max="14087" width="19.28515625" style="17" customWidth="1"/>
    <col min="14088" max="14088" width="31" style="17" customWidth="1"/>
    <col min="14089" max="14336" width="9.140625" style="17"/>
    <col min="14337" max="14337" width="4.85546875" style="17" customWidth="1"/>
    <col min="14338" max="14338" width="26.5703125" style="17" customWidth="1"/>
    <col min="14339" max="14339" width="32" style="17" customWidth="1"/>
    <col min="14340" max="14340" width="22.28515625" style="17" customWidth="1"/>
    <col min="14341" max="14341" width="24.42578125" style="17" customWidth="1"/>
    <col min="14342" max="14343" width="19.28515625" style="17" customWidth="1"/>
    <col min="14344" max="14344" width="31" style="17" customWidth="1"/>
    <col min="14345" max="14592" width="9.140625" style="17"/>
    <col min="14593" max="14593" width="4.85546875" style="17" customWidth="1"/>
    <col min="14594" max="14594" width="26.5703125" style="17" customWidth="1"/>
    <col min="14595" max="14595" width="32" style="17" customWidth="1"/>
    <col min="14596" max="14596" width="22.28515625" style="17" customWidth="1"/>
    <col min="14597" max="14597" width="24.42578125" style="17" customWidth="1"/>
    <col min="14598" max="14599" width="19.28515625" style="17" customWidth="1"/>
    <col min="14600" max="14600" width="31" style="17" customWidth="1"/>
    <col min="14601" max="14848" width="9.140625" style="17"/>
    <col min="14849" max="14849" width="4.85546875" style="17" customWidth="1"/>
    <col min="14850" max="14850" width="26.5703125" style="17" customWidth="1"/>
    <col min="14851" max="14851" width="32" style="17" customWidth="1"/>
    <col min="14852" max="14852" width="22.28515625" style="17" customWidth="1"/>
    <col min="14853" max="14853" width="24.42578125" style="17" customWidth="1"/>
    <col min="14854" max="14855" width="19.28515625" style="17" customWidth="1"/>
    <col min="14856" max="14856" width="31" style="17" customWidth="1"/>
    <col min="14857" max="15104" width="9.140625" style="17"/>
    <col min="15105" max="15105" width="4.85546875" style="17" customWidth="1"/>
    <col min="15106" max="15106" width="26.5703125" style="17" customWidth="1"/>
    <col min="15107" max="15107" width="32" style="17" customWidth="1"/>
    <col min="15108" max="15108" width="22.28515625" style="17" customWidth="1"/>
    <col min="15109" max="15109" width="24.42578125" style="17" customWidth="1"/>
    <col min="15110" max="15111" width="19.28515625" style="17" customWidth="1"/>
    <col min="15112" max="15112" width="31" style="17" customWidth="1"/>
    <col min="15113" max="15360" width="9.140625" style="17"/>
    <col min="15361" max="15361" width="4.85546875" style="17" customWidth="1"/>
    <col min="15362" max="15362" width="26.5703125" style="17" customWidth="1"/>
    <col min="15363" max="15363" width="32" style="17" customWidth="1"/>
    <col min="15364" max="15364" width="22.28515625" style="17" customWidth="1"/>
    <col min="15365" max="15365" width="24.42578125" style="17" customWidth="1"/>
    <col min="15366" max="15367" width="19.28515625" style="17" customWidth="1"/>
    <col min="15368" max="15368" width="31" style="17" customWidth="1"/>
    <col min="15369" max="15616" width="9.140625" style="17"/>
    <col min="15617" max="15617" width="4.85546875" style="17" customWidth="1"/>
    <col min="15618" max="15618" width="26.5703125" style="17" customWidth="1"/>
    <col min="15619" max="15619" width="32" style="17" customWidth="1"/>
    <col min="15620" max="15620" width="22.28515625" style="17" customWidth="1"/>
    <col min="15621" max="15621" width="24.42578125" style="17" customWidth="1"/>
    <col min="15622" max="15623" width="19.28515625" style="17" customWidth="1"/>
    <col min="15624" max="15624" width="31" style="17" customWidth="1"/>
    <col min="15625" max="15872" width="9.140625" style="17"/>
    <col min="15873" max="15873" width="4.85546875" style="17" customWidth="1"/>
    <col min="15874" max="15874" width="26.5703125" style="17" customWidth="1"/>
    <col min="15875" max="15875" width="32" style="17" customWidth="1"/>
    <col min="15876" max="15876" width="22.28515625" style="17" customWidth="1"/>
    <col min="15877" max="15877" width="24.42578125" style="17" customWidth="1"/>
    <col min="15878" max="15879" width="19.28515625" style="17" customWidth="1"/>
    <col min="15880" max="15880" width="31" style="17" customWidth="1"/>
    <col min="15881" max="16128" width="9.140625" style="17"/>
    <col min="16129" max="16129" width="4.85546875" style="17" customWidth="1"/>
    <col min="16130" max="16130" width="26.5703125" style="17" customWidth="1"/>
    <col min="16131" max="16131" width="32" style="17" customWidth="1"/>
    <col min="16132" max="16132" width="22.28515625" style="17" customWidth="1"/>
    <col min="16133" max="16133" width="24.42578125" style="17" customWidth="1"/>
    <col min="16134" max="16135" width="19.28515625" style="17" customWidth="1"/>
    <col min="16136" max="16136" width="31" style="17" customWidth="1"/>
    <col min="16137" max="16384" width="9.140625" style="17"/>
  </cols>
  <sheetData>
    <row r="1" spans="1:20" s="60" customFormat="1" ht="15.75" x14ac:dyDescent="0.25">
      <c r="A1" s="13"/>
      <c r="B1" s="15"/>
      <c r="C1" s="15"/>
      <c r="D1" s="15"/>
      <c r="E1" s="15"/>
      <c r="F1" s="15"/>
      <c r="G1" s="15"/>
      <c r="H1" s="49" t="s">
        <v>162</v>
      </c>
      <c r="I1" s="15"/>
      <c r="J1" s="15"/>
    </row>
    <row r="2" spans="1:20" ht="15.75" x14ac:dyDescent="0.25">
      <c r="A2" s="500" t="s">
        <v>62</v>
      </c>
      <c r="B2" s="500"/>
      <c r="C2" s="500"/>
      <c r="D2" s="500"/>
      <c r="E2" s="500"/>
      <c r="F2" s="500"/>
      <c r="G2" s="500"/>
      <c r="H2" s="500"/>
      <c r="I2" s="18"/>
      <c r="J2" s="18"/>
      <c r="K2" s="18"/>
    </row>
    <row r="3" spans="1:20" s="48" customFormat="1" ht="15.75" x14ac:dyDescent="0.25">
      <c r="A3" s="506"/>
      <c r="B3" s="506"/>
      <c r="C3" s="506"/>
      <c r="D3" s="506"/>
      <c r="E3" s="506"/>
      <c r="F3" s="507"/>
      <c r="G3" s="507"/>
      <c r="H3" s="50"/>
    </row>
    <row r="4" spans="1:20" s="48" customFormat="1" ht="15.75" customHeight="1" x14ac:dyDescent="0.25">
      <c r="A4" s="508" t="s">
        <v>37</v>
      </c>
      <c r="B4" s="508"/>
      <c r="C4" s="508"/>
      <c r="D4" s="508"/>
      <c r="E4" s="508"/>
      <c r="F4" s="508"/>
      <c r="G4" s="508"/>
      <c r="H4" s="508"/>
    </row>
    <row r="5" spans="1:20" s="48" customFormat="1" ht="15.75" customHeight="1" x14ac:dyDescent="0.25">
      <c r="A5" s="256"/>
      <c r="B5" s="256"/>
      <c r="C5" s="256"/>
      <c r="D5" s="256"/>
      <c r="E5" s="256"/>
      <c r="F5" s="256"/>
      <c r="G5" s="256"/>
      <c r="H5" s="256"/>
    </row>
    <row r="6" spans="1:20" s="48" customFormat="1" ht="15.75" customHeight="1" x14ac:dyDescent="0.25">
      <c r="A6" s="256"/>
      <c r="B6" s="256"/>
      <c r="C6" s="256"/>
      <c r="D6" s="256"/>
      <c r="E6" s="256"/>
      <c r="F6" s="256"/>
      <c r="G6" s="256"/>
      <c r="H6" s="256"/>
    </row>
    <row r="7" spans="1:20" s="206" customFormat="1" ht="15.75" customHeight="1" x14ac:dyDescent="0.25">
      <c r="A7" s="460" t="s">
        <v>53</v>
      </c>
      <c r="B7" s="509" t="s">
        <v>54</v>
      </c>
      <c r="C7" s="509" t="s">
        <v>153</v>
      </c>
      <c r="D7" s="509" t="s">
        <v>154</v>
      </c>
      <c r="E7" s="509" t="s">
        <v>56</v>
      </c>
      <c r="F7" s="460" t="s">
        <v>57</v>
      </c>
      <c r="G7" s="460"/>
      <c r="H7" s="460" t="s">
        <v>310</v>
      </c>
      <c r="I7" s="447" t="s">
        <v>179</v>
      </c>
      <c r="J7" s="447"/>
      <c r="K7" s="447"/>
      <c r="L7" s="447"/>
      <c r="M7" s="447"/>
      <c r="N7" s="447"/>
      <c r="O7" s="447"/>
      <c r="P7" s="447"/>
      <c r="Q7" s="447"/>
      <c r="R7" s="448" t="s">
        <v>221</v>
      </c>
      <c r="S7" s="449"/>
      <c r="T7" s="450"/>
    </row>
    <row r="8" spans="1:20" s="206" customFormat="1" ht="15.75" customHeight="1" x14ac:dyDescent="0.25">
      <c r="A8" s="460"/>
      <c r="B8" s="509"/>
      <c r="C8" s="509"/>
      <c r="D8" s="509"/>
      <c r="E8" s="509"/>
      <c r="F8" s="460"/>
      <c r="G8" s="460"/>
      <c r="H8" s="460"/>
      <c r="I8" s="447" t="s">
        <v>224</v>
      </c>
      <c r="J8" s="447"/>
      <c r="K8" s="447"/>
      <c r="L8" s="447" t="s">
        <v>223</v>
      </c>
      <c r="M8" s="447"/>
      <c r="N8" s="447"/>
      <c r="O8" s="447" t="s">
        <v>222</v>
      </c>
      <c r="P8" s="447"/>
      <c r="Q8" s="447"/>
      <c r="R8" s="451"/>
      <c r="S8" s="452"/>
      <c r="T8" s="453"/>
    </row>
    <row r="9" spans="1:20" s="62" customFormat="1" ht="15.75" x14ac:dyDescent="0.2">
      <c r="A9" s="460"/>
      <c r="B9" s="509"/>
      <c r="C9" s="509"/>
      <c r="D9" s="509"/>
      <c r="E9" s="509"/>
      <c r="F9" s="460"/>
      <c r="G9" s="460"/>
      <c r="H9" s="460"/>
      <c r="I9" s="460" t="s">
        <v>333</v>
      </c>
      <c r="J9" s="460" t="s">
        <v>57</v>
      </c>
      <c r="K9" s="462"/>
      <c r="L9" s="460" t="s">
        <v>333</v>
      </c>
      <c r="M9" s="460" t="s">
        <v>57</v>
      </c>
      <c r="N9" s="462"/>
      <c r="O9" s="460" t="s">
        <v>333</v>
      </c>
      <c r="P9" s="460" t="s">
        <v>57</v>
      </c>
      <c r="Q9" s="462"/>
      <c r="R9" s="460" t="s">
        <v>218</v>
      </c>
      <c r="S9" s="460" t="s">
        <v>57</v>
      </c>
      <c r="T9" s="462"/>
    </row>
    <row r="10" spans="1:20" s="62" customFormat="1" ht="94.5" x14ac:dyDescent="0.2">
      <c r="A10" s="460"/>
      <c r="B10" s="509"/>
      <c r="C10" s="509"/>
      <c r="D10" s="509"/>
      <c r="E10" s="509"/>
      <c r="F10" s="253" t="s">
        <v>58</v>
      </c>
      <c r="G10" s="253" t="s">
        <v>334</v>
      </c>
      <c r="H10" s="460"/>
      <c r="I10" s="461"/>
      <c r="J10" s="254" t="s">
        <v>58</v>
      </c>
      <c r="K10" s="254" t="s">
        <v>334</v>
      </c>
      <c r="L10" s="461"/>
      <c r="M10" s="254" t="s">
        <v>58</v>
      </c>
      <c r="N10" s="254" t="s">
        <v>334</v>
      </c>
      <c r="O10" s="461"/>
      <c r="P10" s="254" t="s">
        <v>58</v>
      </c>
      <c r="Q10" s="254" t="s">
        <v>334</v>
      </c>
      <c r="R10" s="461"/>
      <c r="S10" s="254" t="s">
        <v>58</v>
      </c>
      <c r="T10" s="254" t="s">
        <v>334</v>
      </c>
    </row>
    <row r="11" spans="1:20" s="315" customFormat="1" ht="15.75" x14ac:dyDescent="0.25">
      <c r="A11" s="313">
        <v>1</v>
      </c>
      <c r="B11" s="208" t="s">
        <v>419</v>
      </c>
      <c r="C11" s="313">
        <v>12</v>
      </c>
      <c r="D11" s="334">
        <v>151180</v>
      </c>
      <c r="E11" s="311">
        <f>C11*D11</f>
        <v>1814160</v>
      </c>
      <c r="F11" s="312">
        <v>1269912</v>
      </c>
      <c r="G11" s="314">
        <v>544248</v>
      </c>
      <c r="H11" s="208"/>
      <c r="I11" s="306"/>
      <c r="J11" s="306"/>
      <c r="K11" s="306"/>
      <c r="L11" s="306"/>
      <c r="M11" s="306"/>
      <c r="N11" s="306"/>
      <c r="O11" s="306"/>
      <c r="P11" s="306"/>
      <c r="Q11" s="306"/>
      <c r="R11" s="126"/>
      <c r="S11" s="126"/>
      <c r="T11" s="126"/>
    </row>
    <row r="12" spans="1:20" s="315" customFormat="1" ht="15.75" x14ac:dyDescent="0.25">
      <c r="A12" s="313">
        <v>2</v>
      </c>
      <c r="B12" s="208" t="s">
        <v>420</v>
      </c>
      <c r="C12" s="313">
        <v>140</v>
      </c>
      <c r="D12" s="334">
        <v>9300</v>
      </c>
      <c r="E12" s="311">
        <f>C12*D12</f>
        <v>1302000</v>
      </c>
      <c r="F12" s="312">
        <f>E12-G12</f>
        <v>592309.24</v>
      </c>
      <c r="G12" s="314">
        <v>709690.76</v>
      </c>
      <c r="H12" s="367"/>
      <c r="I12" s="306"/>
      <c r="J12" s="306"/>
      <c r="K12" s="306"/>
      <c r="L12" s="306"/>
      <c r="M12" s="306"/>
      <c r="N12" s="306"/>
      <c r="O12" s="306"/>
      <c r="P12" s="306"/>
      <c r="Q12" s="306"/>
      <c r="R12" s="126"/>
      <c r="S12" s="126"/>
      <c r="T12" s="126"/>
    </row>
    <row r="13" spans="1:20" s="315" customFormat="1" ht="15.75" x14ac:dyDescent="0.25">
      <c r="A13" s="313">
        <v>3</v>
      </c>
      <c r="B13" s="208" t="s">
        <v>421</v>
      </c>
      <c r="C13" s="339">
        <v>9</v>
      </c>
      <c r="D13" s="334">
        <v>45375</v>
      </c>
      <c r="E13" s="311">
        <f t="shared" ref="E13:E31" si="0">C13*D13</f>
        <v>408375</v>
      </c>
      <c r="F13" s="312">
        <v>326700</v>
      </c>
      <c r="G13" s="314">
        <v>81675</v>
      </c>
      <c r="H13" s="367"/>
      <c r="I13" s="306"/>
      <c r="J13" s="306"/>
      <c r="K13" s="306"/>
      <c r="L13" s="306"/>
      <c r="M13" s="306"/>
      <c r="N13" s="306"/>
      <c r="O13" s="306"/>
      <c r="P13" s="306"/>
      <c r="Q13" s="306"/>
      <c r="R13" s="126"/>
      <c r="S13" s="126"/>
      <c r="T13" s="126"/>
    </row>
    <row r="14" spans="1:20" s="315" customFormat="1" ht="15.75" x14ac:dyDescent="0.25">
      <c r="A14" s="313">
        <v>4</v>
      </c>
      <c r="B14" s="208" t="s">
        <v>422</v>
      </c>
      <c r="C14" s="308">
        <v>1</v>
      </c>
      <c r="D14" s="335">
        <v>120000</v>
      </c>
      <c r="E14" s="311">
        <f t="shared" si="0"/>
        <v>120000</v>
      </c>
      <c r="F14" s="312">
        <v>0</v>
      </c>
      <c r="G14" s="314">
        <v>120000</v>
      </c>
      <c r="H14" s="367"/>
      <c r="I14" s="306"/>
      <c r="J14" s="306"/>
      <c r="K14" s="306"/>
      <c r="L14" s="306"/>
      <c r="M14" s="306"/>
      <c r="N14" s="306"/>
      <c r="O14" s="306"/>
      <c r="P14" s="306"/>
      <c r="Q14" s="306"/>
      <c r="R14" s="126"/>
      <c r="S14" s="126"/>
      <c r="T14" s="126"/>
    </row>
    <row r="15" spans="1:20" s="315" customFormat="1" ht="15.75" x14ac:dyDescent="0.25">
      <c r="A15" s="313">
        <v>5</v>
      </c>
      <c r="B15" s="208" t="s">
        <v>423</v>
      </c>
      <c r="C15" s="339">
        <v>15</v>
      </c>
      <c r="D15" s="335">
        <v>5700</v>
      </c>
      <c r="E15" s="311">
        <f t="shared" si="0"/>
        <v>85500</v>
      </c>
      <c r="F15" s="312">
        <v>0</v>
      </c>
      <c r="G15" s="314">
        <v>85500</v>
      </c>
      <c r="H15" s="208"/>
      <c r="I15" s="306"/>
      <c r="J15" s="306"/>
      <c r="K15" s="306"/>
      <c r="L15" s="306"/>
      <c r="M15" s="306"/>
      <c r="N15" s="306"/>
      <c r="O15" s="306"/>
      <c r="P15" s="306"/>
      <c r="Q15" s="306"/>
      <c r="R15" s="126"/>
      <c r="S15" s="126"/>
      <c r="T15" s="126"/>
    </row>
    <row r="16" spans="1:20" s="315" customFormat="1" ht="15.75" x14ac:dyDescent="0.25">
      <c r="A16" s="313">
        <v>6</v>
      </c>
      <c r="B16" s="208" t="s">
        <v>424</v>
      </c>
      <c r="C16" s="339">
        <v>15</v>
      </c>
      <c r="D16" s="336">
        <v>15000</v>
      </c>
      <c r="E16" s="311">
        <f t="shared" si="0"/>
        <v>225000</v>
      </c>
      <c r="F16" s="312">
        <v>0</v>
      </c>
      <c r="G16" s="314">
        <v>225000</v>
      </c>
      <c r="H16" s="208"/>
      <c r="I16" s="306"/>
      <c r="J16" s="306"/>
      <c r="K16" s="306"/>
      <c r="L16" s="306"/>
      <c r="M16" s="306"/>
      <c r="N16" s="306"/>
      <c r="O16" s="306"/>
      <c r="P16" s="306"/>
      <c r="Q16" s="306"/>
      <c r="R16" s="307"/>
      <c r="S16" s="307"/>
      <c r="T16" s="307"/>
    </row>
    <row r="17" spans="1:20" s="315" customFormat="1" ht="15.75" x14ac:dyDescent="0.25">
      <c r="A17" s="313">
        <v>7</v>
      </c>
      <c r="B17" s="208" t="s">
        <v>425</v>
      </c>
      <c r="C17" s="339">
        <v>10</v>
      </c>
      <c r="D17" s="334">
        <v>41200</v>
      </c>
      <c r="E17" s="311">
        <f t="shared" si="0"/>
        <v>412000</v>
      </c>
      <c r="F17" s="312"/>
      <c r="G17" s="314">
        <v>412000</v>
      </c>
      <c r="H17" s="208"/>
      <c r="I17" s="306"/>
      <c r="J17" s="306"/>
      <c r="K17" s="306"/>
      <c r="L17" s="306"/>
      <c r="M17" s="306"/>
      <c r="N17" s="306"/>
      <c r="O17" s="306"/>
      <c r="P17" s="306"/>
      <c r="Q17" s="306"/>
      <c r="R17" s="307"/>
      <c r="S17" s="307"/>
      <c r="T17" s="307"/>
    </row>
    <row r="18" spans="1:20" s="315" customFormat="1" ht="15.75" x14ac:dyDescent="0.25">
      <c r="A18" s="313">
        <v>8</v>
      </c>
      <c r="B18" s="208" t="s">
        <v>426</v>
      </c>
      <c r="C18" s="339">
        <v>12</v>
      </c>
      <c r="D18" s="334">
        <v>10000</v>
      </c>
      <c r="E18" s="311">
        <f t="shared" si="0"/>
        <v>120000</v>
      </c>
      <c r="F18" s="312">
        <v>0</v>
      </c>
      <c r="G18" s="316">
        <f>E18</f>
        <v>120000</v>
      </c>
      <c r="H18" s="208"/>
      <c r="I18" s="306"/>
      <c r="J18" s="306"/>
      <c r="K18" s="306"/>
      <c r="L18" s="306"/>
      <c r="M18" s="306"/>
      <c r="N18" s="306"/>
      <c r="O18" s="306"/>
      <c r="P18" s="306"/>
      <c r="Q18" s="306"/>
      <c r="R18" s="307"/>
      <c r="S18" s="307"/>
      <c r="T18" s="307"/>
    </row>
    <row r="19" spans="1:20" s="315" customFormat="1" ht="15.75" x14ac:dyDescent="0.25">
      <c r="A19" s="313">
        <v>9</v>
      </c>
      <c r="B19" s="310" t="s">
        <v>427</v>
      </c>
      <c r="C19" s="340">
        <v>5</v>
      </c>
      <c r="D19" s="335">
        <v>15000</v>
      </c>
      <c r="E19" s="311">
        <f t="shared" si="0"/>
        <v>75000</v>
      </c>
      <c r="F19" s="312">
        <v>0</v>
      </c>
      <c r="G19" s="317">
        <v>75000</v>
      </c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  <row r="20" spans="1:20" s="315" customFormat="1" ht="31.5" x14ac:dyDescent="0.25">
      <c r="A20" s="313">
        <v>10</v>
      </c>
      <c r="B20" s="310" t="s">
        <v>428</v>
      </c>
      <c r="C20" s="339">
        <v>12</v>
      </c>
      <c r="D20" s="335">
        <v>17642.900000000001</v>
      </c>
      <c r="E20" s="311">
        <f t="shared" si="0"/>
        <v>211714.80000000002</v>
      </c>
      <c r="F20" s="318">
        <v>0</v>
      </c>
      <c r="G20" s="317">
        <f>E20</f>
        <v>211714.80000000002</v>
      </c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</row>
    <row r="21" spans="1:20" s="315" customFormat="1" ht="15.75" x14ac:dyDescent="0.25">
      <c r="A21" s="313">
        <v>11</v>
      </c>
      <c r="B21" s="310" t="s">
        <v>429</v>
      </c>
      <c r="C21" s="308">
        <v>24</v>
      </c>
      <c r="D21" s="337">
        <v>1300</v>
      </c>
      <c r="E21" s="311">
        <f t="shared" si="0"/>
        <v>31200</v>
      </c>
      <c r="F21" s="309">
        <v>0</v>
      </c>
      <c r="G21" s="317">
        <v>31200</v>
      </c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</row>
    <row r="22" spans="1:20" s="315" customFormat="1" ht="15.75" x14ac:dyDescent="0.25">
      <c r="A22" s="313">
        <v>12</v>
      </c>
      <c r="B22" s="310" t="s">
        <v>430</v>
      </c>
      <c r="C22" s="308">
        <v>1</v>
      </c>
      <c r="D22" s="337">
        <v>639065.9</v>
      </c>
      <c r="E22" s="311">
        <f t="shared" si="0"/>
        <v>639065.9</v>
      </c>
      <c r="F22" s="309">
        <v>0</v>
      </c>
      <c r="G22" s="317">
        <v>639065.9</v>
      </c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</row>
    <row r="23" spans="1:20" s="315" customFormat="1" ht="47.25" x14ac:dyDescent="0.25">
      <c r="A23" s="313">
        <v>16</v>
      </c>
      <c r="B23" s="310" t="s">
        <v>433</v>
      </c>
      <c r="C23" s="339">
        <v>1</v>
      </c>
      <c r="D23" s="335">
        <v>9880</v>
      </c>
      <c r="E23" s="311">
        <f t="shared" si="0"/>
        <v>9880</v>
      </c>
      <c r="F23" s="312">
        <v>0</v>
      </c>
      <c r="G23" s="317">
        <v>9880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</row>
    <row r="24" spans="1:20" s="315" customFormat="1" ht="15.75" x14ac:dyDescent="0.25">
      <c r="A24" s="313">
        <v>17</v>
      </c>
      <c r="B24" s="310" t="s">
        <v>434</v>
      </c>
      <c r="C24" s="339">
        <v>3</v>
      </c>
      <c r="D24" s="335">
        <v>20000</v>
      </c>
      <c r="E24" s="311">
        <f t="shared" si="0"/>
        <v>60000</v>
      </c>
      <c r="F24" s="312">
        <v>0</v>
      </c>
      <c r="G24" s="317">
        <v>60000</v>
      </c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</row>
    <row r="25" spans="1:20" s="315" customFormat="1" ht="15.75" x14ac:dyDescent="0.25">
      <c r="A25" s="313">
        <v>18</v>
      </c>
      <c r="B25" s="310" t="s">
        <v>435</v>
      </c>
      <c r="C25" s="339">
        <v>6</v>
      </c>
      <c r="D25" s="355">
        <f>2500+5739.79166666666</f>
        <v>8239.7916666666606</v>
      </c>
      <c r="E25" s="311">
        <f t="shared" si="0"/>
        <v>49438.749999999964</v>
      </c>
      <c r="F25" s="312">
        <v>0</v>
      </c>
      <c r="G25" s="317">
        <f>E25</f>
        <v>49438.749999999964</v>
      </c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</row>
    <row r="26" spans="1:20" ht="31.5" x14ac:dyDescent="0.25">
      <c r="A26" s="313">
        <v>19</v>
      </c>
      <c r="B26" s="21" t="s">
        <v>436</v>
      </c>
      <c r="C26" s="341">
        <v>12</v>
      </c>
      <c r="D26" s="338">
        <v>3108.33</v>
      </c>
      <c r="E26" s="64">
        <f t="shared" si="0"/>
        <v>37299.96</v>
      </c>
      <c r="F26" s="65"/>
      <c r="G26" s="66">
        <f>E26</f>
        <v>37299.96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x14ac:dyDescent="0.25">
      <c r="A27" s="313">
        <v>20</v>
      </c>
      <c r="B27" s="21" t="s">
        <v>437</v>
      </c>
      <c r="C27" s="341">
        <v>1</v>
      </c>
      <c r="D27" s="338">
        <v>1300</v>
      </c>
      <c r="E27" s="64">
        <f t="shared" si="0"/>
        <v>1300</v>
      </c>
      <c r="F27" s="68"/>
      <c r="G27" s="66">
        <f>E27</f>
        <v>1300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15.75" x14ac:dyDescent="0.25">
      <c r="A28" s="313">
        <v>21</v>
      </c>
      <c r="B28" s="21" t="s">
        <v>438</v>
      </c>
      <c r="C28" s="341">
        <v>1</v>
      </c>
      <c r="D28" s="338">
        <v>20388</v>
      </c>
      <c r="E28" s="64">
        <f t="shared" si="0"/>
        <v>20388</v>
      </c>
      <c r="F28" s="68"/>
      <c r="G28" s="66">
        <f>E28</f>
        <v>20388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31.5" x14ac:dyDescent="0.25">
      <c r="A29" s="313"/>
      <c r="B29" s="357" t="s">
        <v>431</v>
      </c>
      <c r="C29" s="36">
        <v>1</v>
      </c>
      <c r="D29" s="36">
        <f>558950.63+67.04</f>
        <v>559017.67000000004</v>
      </c>
      <c r="E29" s="359">
        <f t="shared" si="0"/>
        <v>559017.67000000004</v>
      </c>
      <c r="F29" s="68"/>
      <c r="G29" s="362">
        <v>559017.67000000004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31.5" x14ac:dyDescent="0.25">
      <c r="A30" s="313"/>
      <c r="B30" s="361" t="s">
        <v>432</v>
      </c>
      <c r="C30" s="36">
        <v>1</v>
      </c>
      <c r="D30" s="36">
        <f>856700*2</f>
        <v>1713400</v>
      </c>
      <c r="E30" s="359">
        <f t="shared" si="0"/>
        <v>1713400</v>
      </c>
      <c r="F30" s="36">
        <v>856700</v>
      </c>
      <c r="G30" s="362">
        <v>856700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15.75" x14ac:dyDescent="0.25">
      <c r="A31" s="313">
        <v>22</v>
      </c>
      <c r="B31" s="21"/>
      <c r="C31" s="341"/>
      <c r="D31" s="338"/>
      <c r="E31" s="64">
        <f t="shared" si="0"/>
        <v>0</v>
      </c>
      <c r="F31" s="68"/>
      <c r="G31" s="66">
        <f>E31</f>
        <v>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15.75" x14ac:dyDescent="0.25">
      <c r="A32" s="505" t="s">
        <v>55</v>
      </c>
      <c r="B32" s="505"/>
      <c r="C32" s="505"/>
      <c r="D32" s="505"/>
      <c r="E32" s="39">
        <f>SUM(E11:E31)</f>
        <v>7894740.0800000001</v>
      </c>
      <c r="F32" s="39">
        <f>SUM(F11:F31)</f>
        <v>3045621.24</v>
      </c>
      <c r="G32" s="39">
        <f>SUM(G11:G31)</f>
        <v>4849118.84</v>
      </c>
      <c r="H32" s="21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207" customFormat="1" ht="15.75" x14ac:dyDescent="0.25">
      <c r="A33" s="255"/>
      <c r="B33" s="255"/>
      <c r="C33" s="255"/>
      <c r="D33" s="255"/>
      <c r="E33" s="255"/>
      <c r="F33" s="70"/>
      <c r="G33" s="70"/>
      <c r="H33" s="71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</sheetData>
  <mergeCells count="24">
    <mergeCell ref="A32:D32"/>
    <mergeCell ref="A2:H2"/>
    <mergeCell ref="A3:G3"/>
    <mergeCell ref="A4:H4"/>
    <mergeCell ref="A7:A10"/>
    <mergeCell ref="B7:B10"/>
    <mergeCell ref="C7:C10"/>
    <mergeCell ref="D7:D10"/>
    <mergeCell ref="E7:E10"/>
    <mergeCell ref="F7:G9"/>
    <mergeCell ref="H7:H10"/>
    <mergeCell ref="I7:Q7"/>
    <mergeCell ref="R7:T8"/>
    <mergeCell ref="I8:K8"/>
    <mergeCell ref="L8:N8"/>
    <mergeCell ref="O8:Q8"/>
    <mergeCell ref="P9:Q9"/>
    <mergeCell ref="R9:R10"/>
    <mergeCell ref="S9:T9"/>
    <mergeCell ref="I9:I10"/>
    <mergeCell ref="J9:K9"/>
    <mergeCell ref="L9:L10"/>
    <mergeCell ref="M9:N9"/>
    <mergeCell ref="O9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B15" sqref="B15"/>
    </sheetView>
  </sheetViews>
  <sheetFormatPr defaultRowHeight="15" x14ac:dyDescent="0.2"/>
  <cols>
    <col min="1" max="1" width="7.5703125" style="17" customWidth="1"/>
    <col min="2" max="2" width="38.140625" style="17" customWidth="1"/>
    <col min="3" max="3" width="22.28515625" style="17" customWidth="1"/>
    <col min="4" max="5" width="26" style="17" customWidth="1"/>
    <col min="6" max="7" width="19.28515625" style="17" customWidth="1"/>
    <col min="8" max="8" width="31" style="17" customWidth="1"/>
    <col min="9" max="9" width="21.28515625" style="17" customWidth="1"/>
    <col min="10" max="10" width="17.5703125" style="17" customWidth="1"/>
    <col min="11" max="11" width="22.28515625" style="17" customWidth="1"/>
    <col min="12" max="12" width="15.85546875" style="17" customWidth="1"/>
    <col min="13" max="13" width="18.28515625" style="17" customWidth="1"/>
    <col min="14" max="14" width="21" style="17" customWidth="1"/>
    <col min="15" max="15" width="17.42578125" style="17" customWidth="1"/>
    <col min="16" max="16" width="16.28515625" style="17" customWidth="1"/>
    <col min="17" max="17" width="15.85546875" style="17" customWidth="1"/>
    <col min="18" max="18" width="15.5703125" style="17" customWidth="1"/>
    <col min="19" max="19" width="16.42578125" style="17" customWidth="1"/>
    <col min="20" max="20" width="15.85546875" style="17" customWidth="1"/>
    <col min="21" max="256" width="9.140625" style="17"/>
    <col min="257" max="257" width="4.85546875" style="17" customWidth="1"/>
    <col min="258" max="258" width="26.5703125" style="17" customWidth="1"/>
    <col min="259" max="259" width="32" style="17" customWidth="1"/>
    <col min="260" max="260" width="22.28515625" style="17" customWidth="1"/>
    <col min="261" max="261" width="24.42578125" style="17" customWidth="1"/>
    <col min="262" max="263" width="19.28515625" style="17" customWidth="1"/>
    <col min="264" max="264" width="31" style="17" customWidth="1"/>
    <col min="265" max="512" width="9.140625" style="17"/>
    <col min="513" max="513" width="4.85546875" style="17" customWidth="1"/>
    <col min="514" max="514" width="26.5703125" style="17" customWidth="1"/>
    <col min="515" max="515" width="32" style="17" customWidth="1"/>
    <col min="516" max="516" width="22.28515625" style="17" customWidth="1"/>
    <col min="517" max="517" width="24.42578125" style="17" customWidth="1"/>
    <col min="518" max="519" width="19.28515625" style="17" customWidth="1"/>
    <col min="520" max="520" width="31" style="17" customWidth="1"/>
    <col min="521" max="768" width="9.140625" style="17"/>
    <col min="769" max="769" width="4.85546875" style="17" customWidth="1"/>
    <col min="770" max="770" width="26.5703125" style="17" customWidth="1"/>
    <col min="771" max="771" width="32" style="17" customWidth="1"/>
    <col min="772" max="772" width="22.28515625" style="17" customWidth="1"/>
    <col min="773" max="773" width="24.42578125" style="17" customWidth="1"/>
    <col min="774" max="775" width="19.28515625" style="17" customWidth="1"/>
    <col min="776" max="776" width="31" style="17" customWidth="1"/>
    <col min="777" max="1024" width="9.140625" style="17"/>
    <col min="1025" max="1025" width="4.85546875" style="17" customWidth="1"/>
    <col min="1026" max="1026" width="26.5703125" style="17" customWidth="1"/>
    <col min="1027" max="1027" width="32" style="17" customWidth="1"/>
    <col min="1028" max="1028" width="22.28515625" style="17" customWidth="1"/>
    <col min="1029" max="1029" width="24.42578125" style="17" customWidth="1"/>
    <col min="1030" max="1031" width="19.28515625" style="17" customWidth="1"/>
    <col min="1032" max="1032" width="31" style="17" customWidth="1"/>
    <col min="1033" max="1280" width="9.140625" style="17"/>
    <col min="1281" max="1281" width="4.85546875" style="17" customWidth="1"/>
    <col min="1282" max="1282" width="26.5703125" style="17" customWidth="1"/>
    <col min="1283" max="1283" width="32" style="17" customWidth="1"/>
    <col min="1284" max="1284" width="22.28515625" style="17" customWidth="1"/>
    <col min="1285" max="1285" width="24.42578125" style="17" customWidth="1"/>
    <col min="1286" max="1287" width="19.28515625" style="17" customWidth="1"/>
    <col min="1288" max="1288" width="31" style="17" customWidth="1"/>
    <col min="1289" max="1536" width="9.140625" style="17"/>
    <col min="1537" max="1537" width="4.85546875" style="17" customWidth="1"/>
    <col min="1538" max="1538" width="26.5703125" style="17" customWidth="1"/>
    <col min="1539" max="1539" width="32" style="17" customWidth="1"/>
    <col min="1540" max="1540" width="22.28515625" style="17" customWidth="1"/>
    <col min="1541" max="1541" width="24.42578125" style="17" customWidth="1"/>
    <col min="1542" max="1543" width="19.28515625" style="17" customWidth="1"/>
    <col min="1544" max="1544" width="31" style="17" customWidth="1"/>
    <col min="1545" max="1792" width="9.140625" style="17"/>
    <col min="1793" max="1793" width="4.85546875" style="17" customWidth="1"/>
    <col min="1794" max="1794" width="26.5703125" style="17" customWidth="1"/>
    <col min="1795" max="1795" width="32" style="17" customWidth="1"/>
    <col min="1796" max="1796" width="22.28515625" style="17" customWidth="1"/>
    <col min="1797" max="1797" width="24.42578125" style="17" customWidth="1"/>
    <col min="1798" max="1799" width="19.28515625" style="17" customWidth="1"/>
    <col min="1800" max="1800" width="31" style="17" customWidth="1"/>
    <col min="1801" max="2048" width="9.140625" style="17"/>
    <col min="2049" max="2049" width="4.85546875" style="17" customWidth="1"/>
    <col min="2050" max="2050" width="26.5703125" style="17" customWidth="1"/>
    <col min="2051" max="2051" width="32" style="17" customWidth="1"/>
    <col min="2052" max="2052" width="22.28515625" style="17" customWidth="1"/>
    <col min="2053" max="2053" width="24.42578125" style="17" customWidth="1"/>
    <col min="2054" max="2055" width="19.28515625" style="17" customWidth="1"/>
    <col min="2056" max="2056" width="31" style="17" customWidth="1"/>
    <col min="2057" max="2304" width="9.140625" style="17"/>
    <col min="2305" max="2305" width="4.85546875" style="17" customWidth="1"/>
    <col min="2306" max="2306" width="26.5703125" style="17" customWidth="1"/>
    <col min="2307" max="2307" width="32" style="17" customWidth="1"/>
    <col min="2308" max="2308" width="22.28515625" style="17" customWidth="1"/>
    <col min="2309" max="2309" width="24.42578125" style="17" customWidth="1"/>
    <col min="2310" max="2311" width="19.28515625" style="17" customWidth="1"/>
    <col min="2312" max="2312" width="31" style="17" customWidth="1"/>
    <col min="2313" max="2560" width="9.140625" style="17"/>
    <col min="2561" max="2561" width="4.85546875" style="17" customWidth="1"/>
    <col min="2562" max="2562" width="26.5703125" style="17" customWidth="1"/>
    <col min="2563" max="2563" width="32" style="17" customWidth="1"/>
    <col min="2564" max="2564" width="22.28515625" style="17" customWidth="1"/>
    <col min="2565" max="2565" width="24.42578125" style="17" customWidth="1"/>
    <col min="2566" max="2567" width="19.28515625" style="17" customWidth="1"/>
    <col min="2568" max="2568" width="31" style="17" customWidth="1"/>
    <col min="2569" max="2816" width="9.140625" style="17"/>
    <col min="2817" max="2817" width="4.85546875" style="17" customWidth="1"/>
    <col min="2818" max="2818" width="26.5703125" style="17" customWidth="1"/>
    <col min="2819" max="2819" width="32" style="17" customWidth="1"/>
    <col min="2820" max="2820" width="22.28515625" style="17" customWidth="1"/>
    <col min="2821" max="2821" width="24.42578125" style="17" customWidth="1"/>
    <col min="2822" max="2823" width="19.28515625" style="17" customWidth="1"/>
    <col min="2824" max="2824" width="31" style="17" customWidth="1"/>
    <col min="2825" max="3072" width="9.140625" style="17"/>
    <col min="3073" max="3073" width="4.85546875" style="17" customWidth="1"/>
    <col min="3074" max="3074" width="26.5703125" style="17" customWidth="1"/>
    <col min="3075" max="3075" width="32" style="17" customWidth="1"/>
    <col min="3076" max="3076" width="22.28515625" style="17" customWidth="1"/>
    <col min="3077" max="3077" width="24.42578125" style="17" customWidth="1"/>
    <col min="3078" max="3079" width="19.28515625" style="17" customWidth="1"/>
    <col min="3080" max="3080" width="31" style="17" customWidth="1"/>
    <col min="3081" max="3328" width="9.140625" style="17"/>
    <col min="3329" max="3329" width="4.85546875" style="17" customWidth="1"/>
    <col min="3330" max="3330" width="26.5703125" style="17" customWidth="1"/>
    <col min="3331" max="3331" width="32" style="17" customWidth="1"/>
    <col min="3332" max="3332" width="22.28515625" style="17" customWidth="1"/>
    <col min="3333" max="3333" width="24.42578125" style="17" customWidth="1"/>
    <col min="3334" max="3335" width="19.28515625" style="17" customWidth="1"/>
    <col min="3336" max="3336" width="31" style="17" customWidth="1"/>
    <col min="3337" max="3584" width="9.140625" style="17"/>
    <col min="3585" max="3585" width="4.85546875" style="17" customWidth="1"/>
    <col min="3586" max="3586" width="26.5703125" style="17" customWidth="1"/>
    <col min="3587" max="3587" width="32" style="17" customWidth="1"/>
    <col min="3588" max="3588" width="22.28515625" style="17" customWidth="1"/>
    <col min="3589" max="3589" width="24.42578125" style="17" customWidth="1"/>
    <col min="3590" max="3591" width="19.28515625" style="17" customWidth="1"/>
    <col min="3592" max="3592" width="31" style="17" customWidth="1"/>
    <col min="3593" max="3840" width="9.140625" style="17"/>
    <col min="3841" max="3841" width="4.85546875" style="17" customWidth="1"/>
    <col min="3842" max="3842" width="26.5703125" style="17" customWidth="1"/>
    <col min="3843" max="3843" width="32" style="17" customWidth="1"/>
    <col min="3844" max="3844" width="22.28515625" style="17" customWidth="1"/>
    <col min="3845" max="3845" width="24.42578125" style="17" customWidth="1"/>
    <col min="3846" max="3847" width="19.28515625" style="17" customWidth="1"/>
    <col min="3848" max="3848" width="31" style="17" customWidth="1"/>
    <col min="3849" max="4096" width="9.140625" style="17"/>
    <col min="4097" max="4097" width="4.85546875" style="17" customWidth="1"/>
    <col min="4098" max="4098" width="26.5703125" style="17" customWidth="1"/>
    <col min="4099" max="4099" width="32" style="17" customWidth="1"/>
    <col min="4100" max="4100" width="22.28515625" style="17" customWidth="1"/>
    <col min="4101" max="4101" width="24.42578125" style="17" customWidth="1"/>
    <col min="4102" max="4103" width="19.28515625" style="17" customWidth="1"/>
    <col min="4104" max="4104" width="31" style="17" customWidth="1"/>
    <col min="4105" max="4352" width="9.140625" style="17"/>
    <col min="4353" max="4353" width="4.85546875" style="17" customWidth="1"/>
    <col min="4354" max="4354" width="26.5703125" style="17" customWidth="1"/>
    <col min="4355" max="4355" width="32" style="17" customWidth="1"/>
    <col min="4356" max="4356" width="22.28515625" style="17" customWidth="1"/>
    <col min="4357" max="4357" width="24.42578125" style="17" customWidth="1"/>
    <col min="4358" max="4359" width="19.28515625" style="17" customWidth="1"/>
    <col min="4360" max="4360" width="31" style="17" customWidth="1"/>
    <col min="4361" max="4608" width="9.140625" style="17"/>
    <col min="4609" max="4609" width="4.85546875" style="17" customWidth="1"/>
    <col min="4610" max="4610" width="26.5703125" style="17" customWidth="1"/>
    <col min="4611" max="4611" width="32" style="17" customWidth="1"/>
    <col min="4612" max="4612" width="22.28515625" style="17" customWidth="1"/>
    <col min="4613" max="4613" width="24.42578125" style="17" customWidth="1"/>
    <col min="4614" max="4615" width="19.28515625" style="17" customWidth="1"/>
    <col min="4616" max="4616" width="31" style="17" customWidth="1"/>
    <col min="4617" max="4864" width="9.140625" style="17"/>
    <col min="4865" max="4865" width="4.85546875" style="17" customWidth="1"/>
    <col min="4866" max="4866" width="26.5703125" style="17" customWidth="1"/>
    <col min="4867" max="4867" width="32" style="17" customWidth="1"/>
    <col min="4868" max="4868" width="22.28515625" style="17" customWidth="1"/>
    <col min="4869" max="4869" width="24.42578125" style="17" customWidth="1"/>
    <col min="4870" max="4871" width="19.28515625" style="17" customWidth="1"/>
    <col min="4872" max="4872" width="31" style="17" customWidth="1"/>
    <col min="4873" max="5120" width="9.140625" style="17"/>
    <col min="5121" max="5121" width="4.85546875" style="17" customWidth="1"/>
    <col min="5122" max="5122" width="26.5703125" style="17" customWidth="1"/>
    <col min="5123" max="5123" width="32" style="17" customWidth="1"/>
    <col min="5124" max="5124" width="22.28515625" style="17" customWidth="1"/>
    <col min="5125" max="5125" width="24.42578125" style="17" customWidth="1"/>
    <col min="5126" max="5127" width="19.28515625" style="17" customWidth="1"/>
    <col min="5128" max="5128" width="31" style="17" customWidth="1"/>
    <col min="5129" max="5376" width="9.140625" style="17"/>
    <col min="5377" max="5377" width="4.85546875" style="17" customWidth="1"/>
    <col min="5378" max="5378" width="26.5703125" style="17" customWidth="1"/>
    <col min="5379" max="5379" width="32" style="17" customWidth="1"/>
    <col min="5380" max="5380" width="22.28515625" style="17" customWidth="1"/>
    <col min="5381" max="5381" width="24.42578125" style="17" customWidth="1"/>
    <col min="5382" max="5383" width="19.28515625" style="17" customWidth="1"/>
    <col min="5384" max="5384" width="31" style="17" customWidth="1"/>
    <col min="5385" max="5632" width="9.140625" style="17"/>
    <col min="5633" max="5633" width="4.85546875" style="17" customWidth="1"/>
    <col min="5634" max="5634" width="26.5703125" style="17" customWidth="1"/>
    <col min="5635" max="5635" width="32" style="17" customWidth="1"/>
    <col min="5636" max="5636" width="22.28515625" style="17" customWidth="1"/>
    <col min="5637" max="5637" width="24.42578125" style="17" customWidth="1"/>
    <col min="5638" max="5639" width="19.28515625" style="17" customWidth="1"/>
    <col min="5640" max="5640" width="31" style="17" customWidth="1"/>
    <col min="5641" max="5888" width="9.140625" style="17"/>
    <col min="5889" max="5889" width="4.85546875" style="17" customWidth="1"/>
    <col min="5890" max="5890" width="26.5703125" style="17" customWidth="1"/>
    <col min="5891" max="5891" width="32" style="17" customWidth="1"/>
    <col min="5892" max="5892" width="22.28515625" style="17" customWidth="1"/>
    <col min="5893" max="5893" width="24.42578125" style="17" customWidth="1"/>
    <col min="5894" max="5895" width="19.28515625" style="17" customWidth="1"/>
    <col min="5896" max="5896" width="31" style="17" customWidth="1"/>
    <col min="5897" max="6144" width="9.140625" style="17"/>
    <col min="6145" max="6145" width="4.85546875" style="17" customWidth="1"/>
    <col min="6146" max="6146" width="26.5703125" style="17" customWidth="1"/>
    <col min="6147" max="6147" width="32" style="17" customWidth="1"/>
    <col min="6148" max="6148" width="22.28515625" style="17" customWidth="1"/>
    <col min="6149" max="6149" width="24.42578125" style="17" customWidth="1"/>
    <col min="6150" max="6151" width="19.28515625" style="17" customWidth="1"/>
    <col min="6152" max="6152" width="31" style="17" customWidth="1"/>
    <col min="6153" max="6400" width="9.140625" style="17"/>
    <col min="6401" max="6401" width="4.85546875" style="17" customWidth="1"/>
    <col min="6402" max="6402" width="26.5703125" style="17" customWidth="1"/>
    <col min="6403" max="6403" width="32" style="17" customWidth="1"/>
    <col min="6404" max="6404" width="22.28515625" style="17" customWidth="1"/>
    <col min="6405" max="6405" width="24.42578125" style="17" customWidth="1"/>
    <col min="6406" max="6407" width="19.28515625" style="17" customWidth="1"/>
    <col min="6408" max="6408" width="31" style="17" customWidth="1"/>
    <col min="6409" max="6656" width="9.140625" style="17"/>
    <col min="6657" max="6657" width="4.85546875" style="17" customWidth="1"/>
    <col min="6658" max="6658" width="26.5703125" style="17" customWidth="1"/>
    <col min="6659" max="6659" width="32" style="17" customWidth="1"/>
    <col min="6660" max="6660" width="22.28515625" style="17" customWidth="1"/>
    <col min="6661" max="6661" width="24.42578125" style="17" customWidth="1"/>
    <col min="6662" max="6663" width="19.28515625" style="17" customWidth="1"/>
    <col min="6664" max="6664" width="31" style="17" customWidth="1"/>
    <col min="6665" max="6912" width="9.140625" style="17"/>
    <col min="6913" max="6913" width="4.85546875" style="17" customWidth="1"/>
    <col min="6914" max="6914" width="26.5703125" style="17" customWidth="1"/>
    <col min="6915" max="6915" width="32" style="17" customWidth="1"/>
    <col min="6916" max="6916" width="22.28515625" style="17" customWidth="1"/>
    <col min="6917" max="6917" width="24.42578125" style="17" customWidth="1"/>
    <col min="6918" max="6919" width="19.28515625" style="17" customWidth="1"/>
    <col min="6920" max="6920" width="31" style="17" customWidth="1"/>
    <col min="6921" max="7168" width="9.140625" style="17"/>
    <col min="7169" max="7169" width="4.85546875" style="17" customWidth="1"/>
    <col min="7170" max="7170" width="26.5703125" style="17" customWidth="1"/>
    <col min="7171" max="7171" width="32" style="17" customWidth="1"/>
    <col min="7172" max="7172" width="22.28515625" style="17" customWidth="1"/>
    <col min="7173" max="7173" width="24.42578125" style="17" customWidth="1"/>
    <col min="7174" max="7175" width="19.28515625" style="17" customWidth="1"/>
    <col min="7176" max="7176" width="31" style="17" customWidth="1"/>
    <col min="7177" max="7424" width="9.140625" style="17"/>
    <col min="7425" max="7425" width="4.85546875" style="17" customWidth="1"/>
    <col min="7426" max="7426" width="26.5703125" style="17" customWidth="1"/>
    <col min="7427" max="7427" width="32" style="17" customWidth="1"/>
    <col min="7428" max="7428" width="22.28515625" style="17" customWidth="1"/>
    <col min="7429" max="7429" width="24.42578125" style="17" customWidth="1"/>
    <col min="7430" max="7431" width="19.28515625" style="17" customWidth="1"/>
    <col min="7432" max="7432" width="31" style="17" customWidth="1"/>
    <col min="7433" max="7680" width="9.140625" style="17"/>
    <col min="7681" max="7681" width="4.85546875" style="17" customWidth="1"/>
    <col min="7682" max="7682" width="26.5703125" style="17" customWidth="1"/>
    <col min="7683" max="7683" width="32" style="17" customWidth="1"/>
    <col min="7684" max="7684" width="22.28515625" style="17" customWidth="1"/>
    <col min="7685" max="7685" width="24.42578125" style="17" customWidth="1"/>
    <col min="7686" max="7687" width="19.28515625" style="17" customWidth="1"/>
    <col min="7688" max="7688" width="31" style="17" customWidth="1"/>
    <col min="7689" max="7936" width="9.140625" style="17"/>
    <col min="7937" max="7937" width="4.85546875" style="17" customWidth="1"/>
    <col min="7938" max="7938" width="26.5703125" style="17" customWidth="1"/>
    <col min="7939" max="7939" width="32" style="17" customWidth="1"/>
    <col min="7940" max="7940" width="22.28515625" style="17" customWidth="1"/>
    <col min="7941" max="7941" width="24.42578125" style="17" customWidth="1"/>
    <col min="7942" max="7943" width="19.28515625" style="17" customWidth="1"/>
    <col min="7944" max="7944" width="31" style="17" customWidth="1"/>
    <col min="7945" max="8192" width="9.140625" style="17"/>
    <col min="8193" max="8193" width="4.85546875" style="17" customWidth="1"/>
    <col min="8194" max="8194" width="26.5703125" style="17" customWidth="1"/>
    <col min="8195" max="8195" width="32" style="17" customWidth="1"/>
    <col min="8196" max="8196" width="22.28515625" style="17" customWidth="1"/>
    <col min="8197" max="8197" width="24.42578125" style="17" customWidth="1"/>
    <col min="8198" max="8199" width="19.28515625" style="17" customWidth="1"/>
    <col min="8200" max="8200" width="31" style="17" customWidth="1"/>
    <col min="8201" max="8448" width="9.140625" style="17"/>
    <col min="8449" max="8449" width="4.85546875" style="17" customWidth="1"/>
    <col min="8450" max="8450" width="26.5703125" style="17" customWidth="1"/>
    <col min="8451" max="8451" width="32" style="17" customWidth="1"/>
    <col min="8452" max="8452" width="22.28515625" style="17" customWidth="1"/>
    <col min="8453" max="8453" width="24.42578125" style="17" customWidth="1"/>
    <col min="8454" max="8455" width="19.28515625" style="17" customWidth="1"/>
    <col min="8456" max="8456" width="31" style="17" customWidth="1"/>
    <col min="8457" max="8704" width="9.140625" style="17"/>
    <col min="8705" max="8705" width="4.85546875" style="17" customWidth="1"/>
    <col min="8706" max="8706" width="26.5703125" style="17" customWidth="1"/>
    <col min="8707" max="8707" width="32" style="17" customWidth="1"/>
    <col min="8708" max="8708" width="22.28515625" style="17" customWidth="1"/>
    <col min="8709" max="8709" width="24.42578125" style="17" customWidth="1"/>
    <col min="8710" max="8711" width="19.28515625" style="17" customWidth="1"/>
    <col min="8712" max="8712" width="31" style="17" customWidth="1"/>
    <col min="8713" max="8960" width="9.140625" style="17"/>
    <col min="8961" max="8961" width="4.85546875" style="17" customWidth="1"/>
    <col min="8962" max="8962" width="26.5703125" style="17" customWidth="1"/>
    <col min="8963" max="8963" width="32" style="17" customWidth="1"/>
    <col min="8964" max="8964" width="22.28515625" style="17" customWidth="1"/>
    <col min="8965" max="8965" width="24.42578125" style="17" customWidth="1"/>
    <col min="8966" max="8967" width="19.28515625" style="17" customWidth="1"/>
    <col min="8968" max="8968" width="31" style="17" customWidth="1"/>
    <col min="8969" max="9216" width="9.140625" style="17"/>
    <col min="9217" max="9217" width="4.85546875" style="17" customWidth="1"/>
    <col min="9218" max="9218" width="26.5703125" style="17" customWidth="1"/>
    <col min="9219" max="9219" width="32" style="17" customWidth="1"/>
    <col min="9220" max="9220" width="22.28515625" style="17" customWidth="1"/>
    <col min="9221" max="9221" width="24.42578125" style="17" customWidth="1"/>
    <col min="9222" max="9223" width="19.28515625" style="17" customWidth="1"/>
    <col min="9224" max="9224" width="31" style="17" customWidth="1"/>
    <col min="9225" max="9472" width="9.140625" style="17"/>
    <col min="9473" max="9473" width="4.85546875" style="17" customWidth="1"/>
    <col min="9474" max="9474" width="26.5703125" style="17" customWidth="1"/>
    <col min="9475" max="9475" width="32" style="17" customWidth="1"/>
    <col min="9476" max="9476" width="22.28515625" style="17" customWidth="1"/>
    <col min="9477" max="9477" width="24.42578125" style="17" customWidth="1"/>
    <col min="9478" max="9479" width="19.28515625" style="17" customWidth="1"/>
    <col min="9480" max="9480" width="31" style="17" customWidth="1"/>
    <col min="9481" max="9728" width="9.140625" style="17"/>
    <col min="9729" max="9729" width="4.85546875" style="17" customWidth="1"/>
    <col min="9730" max="9730" width="26.5703125" style="17" customWidth="1"/>
    <col min="9731" max="9731" width="32" style="17" customWidth="1"/>
    <col min="9732" max="9732" width="22.28515625" style="17" customWidth="1"/>
    <col min="9733" max="9733" width="24.42578125" style="17" customWidth="1"/>
    <col min="9734" max="9735" width="19.28515625" style="17" customWidth="1"/>
    <col min="9736" max="9736" width="31" style="17" customWidth="1"/>
    <col min="9737" max="9984" width="9.140625" style="17"/>
    <col min="9985" max="9985" width="4.85546875" style="17" customWidth="1"/>
    <col min="9986" max="9986" width="26.5703125" style="17" customWidth="1"/>
    <col min="9987" max="9987" width="32" style="17" customWidth="1"/>
    <col min="9988" max="9988" width="22.28515625" style="17" customWidth="1"/>
    <col min="9989" max="9989" width="24.42578125" style="17" customWidth="1"/>
    <col min="9990" max="9991" width="19.28515625" style="17" customWidth="1"/>
    <col min="9992" max="9992" width="31" style="17" customWidth="1"/>
    <col min="9993" max="10240" width="9.140625" style="17"/>
    <col min="10241" max="10241" width="4.85546875" style="17" customWidth="1"/>
    <col min="10242" max="10242" width="26.5703125" style="17" customWidth="1"/>
    <col min="10243" max="10243" width="32" style="17" customWidth="1"/>
    <col min="10244" max="10244" width="22.28515625" style="17" customWidth="1"/>
    <col min="10245" max="10245" width="24.42578125" style="17" customWidth="1"/>
    <col min="10246" max="10247" width="19.28515625" style="17" customWidth="1"/>
    <col min="10248" max="10248" width="31" style="17" customWidth="1"/>
    <col min="10249" max="10496" width="9.140625" style="17"/>
    <col min="10497" max="10497" width="4.85546875" style="17" customWidth="1"/>
    <col min="10498" max="10498" width="26.5703125" style="17" customWidth="1"/>
    <col min="10499" max="10499" width="32" style="17" customWidth="1"/>
    <col min="10500" max="10500" width="22.28515625" style="17" customWidth="1"/>
    <col min="10501" max="10501" width="24.42578125" style="17" customWidth="1"/>
    <col min="10502" max="10503" width="19.28515625" style="17" customWidth="1"/>
    <col min="10504" max="10504" width="31" style="17" customWidth="1"/>
    <col min="10505" max="10752" width="9.140625" style="17"/>
    <col min="10753" max="10753" width="4.85546875" style="17" customWidth="1"/>
    <col min="10754" max="10754" width="26.5703125" style="17" customWidth="1"/>
    <col min="10755" max="10755" width="32" style="17" customWidth="1"/>
    <col min="10756" max="10756" width="22.28515625" style="17" customWidth="1"/>
    <col min="10757" max="10757" width="24.42578125" style="17" customWidth="1"/>
    <col min="10758" max="10759" width="19.28515625" style="17" customWidth="1"/>
    <col min="10760" max="10760" width="31" style="17" customWidth="1"/>
    <col min="10761" max="11008" width="9.140625" style="17"/>
    <col min="11009" max="11009" width="4.85546875" style="17" customWidth="1"/>
    <col min="11010" max="11010" width="26.5703125" style="17" customWidth="1"/>
    <col min="11011" max="11011" width="32" style="17" customWidth="1"/>
    <col min="11012" max="11012" width="22.28515625" style="17" customWidth="1"/>
    <col min="11013" max="11013" width="24.42578125" style="17" customWidth="1"/>
    <col min="11014" max="11015" width="19.28515625" style="17" customWidth="1"/>
    <col min="11016" max="11016" width="31" style="17" customWidth="1"/>
    <col min="11017" max="11264" width="9.140625" style="17"/>
    <col min="11265" max="11265" width="4.85546875" style="17" customWidth="1"/>
    <col min="11266" max="11266" width="26.5703125" style="17" customWidth="1"/>
    <col min="11267" max="11267" width="32" style="17" customWidth="1"/>
    <col min="11268" max="11268" width="22.28515625" style="17" customWidth="1"/>
    <col min="11269" max="11269" width="24.42578125" style="17" customWidth="1"/>
    <col min="11270" max="11271" width="19.28515625" style="17" customWidth="1"/>
    <col min="11272" max="11272" width="31" style="17" customWidth="1"/>
    <col min="11273" max="11520" width="9.140625" style="17"/>
    <col min="11521" max="11521" width="4.85546875" style="17" customWidth="1"/>
    <col min="11522" max="11522" width="26.5703125" style="17" customWidth="1"/>
    <col min="11523" max="11523" width="32" style="17" customWidth="1"/>
    <col min="11524" max="11524" width="22.28515625" style="17" customWidth="1"/>
    <col min="11525" max="11525" width="24.42578125" style="17" customWidth="1"/>
    <col min="11526" max="11527" width="19.28515625" style="17" customWidth="1"/>
    <col min="11528" max="11528" width="31" style="17" customWidth="1"/>
    <col min="11529" max="11776" width="9.140625" style="17"/>
    <col min="11777" max="11777" width="4.85546875" style="17" customWidth="1"/>
    <col min="11778" max="11778" width="26.5703125" style="17" customWidth="1"/>
    <col min="11779" max="11779" width="32" style="17" customWidth="1"/>
    <col min="11780" max="11780" width="22.28515625" style="17" customWidth="1"/>
    <col min="11781" max="11781" width="24.42578125" style="17" customWidth="1"/>
    <col min="11782" max="11783" width="19.28515625" style="17" customWidth="1"/>
    <col min="11784" max="11784" width="31" style="17" customWidth="1"/>
    <col min="11785" max="12032" width="9.140625" style="17"/>
    <col min="12033" max="12033" width="4.85546875" style="17" customWidth="1"/>
    <col min="12034" max="12034" width="26.5703125" style="17" customWidth="1"/>
    <col min="12035" max="12035" width="32" style="17" customWidth="1"/>
    <col min="12036" max="12036" width="22.28515625" style="17" customWidth="1"/>
    <col min="12037" max="12037" width="24.42578125" style="17" customWidth="1"/>
    <col min="12038" max="12039" width="19.28515625" style="17" customWidth="1"/>
    <col min="12040" max="12040" width="31" style="17" customWidth="1"/>
    <col min="12041" max="12288" width="9.140625" style="17"/>
    <col min="12289" max="12289" width="4.85546875" style="17" customWidth="1"/>
    <col min="12290" max="12290" width="26.5703125" style="17" customWidth="1"/>
    <col min="12291" max="12291" width="32" style="17" customWidth="1"/>
    <col min="12292" max="12292" width="22.28515625" style="17" customWidth="1"/>
    <col min="12293" max="12293" width="24.42578125" style="17" customWidth="1"/>
    <col min="12294" max="12295" width="19.28515625" style="17" customWidth="1"/>
    <col min="12296" max="12296" width="31" style="17" customWidth="1"/>
    <col min="12297" max="12544" width="9.140625" style="17"/>
    <col min="12545" max="12545" width="4.85546875" style="17" customWidth="1"/>
    <col min="12546" max="12546" width="26.5703125" style="17" customWidth="1"/>
    <col min="12547" max="12547" width="32" style="17" customWidth="1"/>
    <col min="12548" max="12548" width="22.28515625" style="17" customWidth="1"/>
    <col min="12549" max="12549" width="24.42578125" style="17" customWidth="1"/>
    <col min="12550" max="12551" width="19.28515625" style="17" customWidth="1"/>
    <col min="12552" max="12552" width="31" style="17" customWidth="1"/>
    <col min="12553" max="12800" width="9.140625" style="17"/>
    <col min="12801" max="12801" width="4.85546875" style="17" customWidth="1"/>
    <col min="12802" max="12802" width="26.5703125" style="17" customWidth="1"/>
    <col min="12803" max="12803" width="32" style="17" customWidth="1"/>
    <col min="12804" max="12804" width="22.28515625" style="17" customWidth="1"/>
    <col min="12805" max="12805" width="24.42578125" style="17" customWidth="1"/>
    <col min="12806" max="12807" width="19.28515625" style="17" customWidth="1"/>
    <col min="12808" max="12808" width="31" style="17" customWidth="1"/>
    <col min="12809" max="13056" width="9.140625" style="17"/>
    <col min="13057" max="13057" width="4.85546875" style="17" customWidth="1"/>
    <col min="13058" max="13058" width="26.5703125" style="17" customWidth="1"/>
    <col min="13059" max="13059" width="32" style="17" customWidth="1"/>
    <col min="13060" max="13060" width="22.28515625" style="17" customWidth="1"/>
    <col min="13061" max="13061" width="24.42578125" style="17" customWidth="1"/>
    <col min="13062" max="13063" width="19.28515625" style="17" customWidth="1"/>
    <col min="13064" max="13064" width="31" style="17" customWidth="1"/>
    <col min="13065" max="13312" width="9.140625" style="17"/>
    <col min="13313" max="13313" width="4.85546875" style="17" customWidth="1"/>
    <col min="13314" max="13314" width="26.5703125" style="17" customWidth="1"/>
    <col min="13315" max="13315" width="32" style="17" customWidth="1"/>
    <col min="13316" max="13316" width="22.28515625" style="17" customWidth="1"/>
    <col min="13317" max="13317" width="24.42578125" style="17" customWidth="1"/>
    <col min="13318" max="13319" width="19.28515625" style="17" customWidth="1"/>
    <col min="13320" max="13320" width="31" style="17" customWidth="1"/>
    <col min="13321" max="13568" width="9.140625" style="17"/>
    <col min="13569" max="13569" width="4.85546875" style="17" customWidth="1"/>
    <col min="13570" max="13570" width="26.5703125" style="17" customWidth="1"/>
    <col min="13571" max="13571" width="32" style="17" customWidth="1"/>
    <col min="13572" max="13572" width="22.28515625" style="17" customWidth="1"/>
    <col min="13573" max="13573" width="24.42578125" style="17" customWidth="1"/>
    <col min="13574" max="13575" width="19.28515625" style="17" customWidth="1"/>
    <col min="13576" max="13576" width="31" style="17" customWidth="1"/>
    <col min="13577" max="13824" width="9.140625" style="17"/>
    <col min="13825" max="13825" width="4.85546875" style="17" customWidth="1"/>
    <col min="13826" max="13826" width="26.5703125" style="17" customWidth="1"/>
    <col min="13827" max="13827" width="32" style="17" customWidth="1"/>
    <col min="13828" max="13828" width="22.28515625" style="17" customWidth="1"/>
    <col min="13829" max="13829" width="24.42578125" style="17" customWidth="1"/>
    <col min="13830" max="13831" width="19.28515625" style="17" customWidth="1"/>
    <col min="13832" max="13832" width="31" style="17" customWidth="1"/>
    <col min="13833" max="14080" width="9.140625" style="17"/>
    <col min="14081" max="14081" width="4.85546875" style="17" customWidth="1"/>
    <col min="14082" max="14082" width="26.5703125" style="17" customWidth="1"/>
    <col min="14083" max="14083" width="32" style="17" customWidth="1"/>
    <col min="14084" max="14084" width="22.28515625" style="17" customWidth="1"/>
    <col min="14085" max="14085" width="24.42578125" style="17" customWidth="1"/>
    <col min="14086" max="14087" width="19.28515625" style="17" customWidth="1"/>
    <col min="14088" max="14088" width="31" style="17" customWidth="1"/>
    <col min="14089" max="14336" width="9.140625" style="17"/>
    <col min="14337" max="14337" width="4.85546875" style="17" customWidth="1"/>
    <col min="14338" max="14338" width="26.5703125" style="17" customWidth="1"/>
    <col min="14339" max="14339" width="32" style="17" customWidth="1"/>
    <col min="14340" max="14340" width="22.28515625" style="17" customWidth="1"/>
    <col min="14341" max="14341" width="24.42578125" style="17" customWidth="1"/>
    <col min="14342" max="14343" width="19.28515625" style="17" customWidth="1"/>
    <col min="14344" max="14344" width="31" style="17" customWidth="1"/>
    <col min="14345" max="14592" width="9.140625" style="17"/>
    <col min="14593" max="14593" width="4.85546875" style="17" customWidth="1"/>
    <col min="14594" max="14594" width="26.5703125" style="17" customWidth="1"/>
    <col min="14595" max="14595" width="32" style="17" customWidth="1"/>
    <col min="14596" max="14596" width="22.28515625" style="17" customWidth="1"/>
    <col min="14597" max="14597" width="24.42578125" style="17" customWidth="1"/>
    <col min="14598" max="14599" width="19.28515625" style="17" customWidth="1"/>
    <col min="14600" max="14600" width="31" style="17" customWidth="1"/>
    <col min="14601" max="14848" width="9.140625" style="17"/>
    <col min="14849" max="14849" width="4.85546875" style="17" customWidth="1"/>
    <col min="14850" max="14850" width="26.5703125" style="17" customWidth="1"/>
    <col min="14851" max="14851" width="32" style="17" customWidth="1"/>
    <col min="14852" max="14852" width="22.28515625" style="17" customWidth="1"/>
    <col min="14853" max="14853" width="24.42578125" style="17" customWidth="1"/>
    <col min="14854" max="14855" width="19.28515625" style="17" customWidth="1"/>
    <col min="14856" max="14856" width="31" style="17" customWidth="1"/>
    <col min="14857" max="15104" width="9.140625" style="17"/>
    <col min="15105" max="15105" width="4.85546875" style="17" customWidth="1"/>
    <col min="15106" max="15106" width="26.5703125" style="17" customWidth="1"/>
    <col min="15107" max="15107" width="32" style="17" customWidth="1"/>
    <col min="15108" max="15108" width="22.28515625" style="17" customWidth="1"/>
    <col min="15109" max="15109" width="24.42578125" style="17" customWidth="1"/>
    <col min="15110" max="15111" width="19.28515625" style="17" customWidth="1"/>
    <col min="15112" max="15112" width="31" style="17" customWidth="1"/>
    <col min="15113" max="15360" width="9.140625" style="17"/>
    <col min="15361" max="15361" width="4.85546875" style="17" customWidth="1"/>
    <col min="15362" max="15362" width="26.5703125" style="17" customWidth="1"/>
    <col min="15363" max="15363" width="32" style="17" customWidth="1"/>
    <col min="15364" max="15364" width="22.28515625" style="17" customWidth="1"/>
    <col min="15365" max="15365" width="24.42578125" style="17" customWidth="1"/>
    <col min="15366" max="15367" width="19.28515625" style="17" customWidth="1"/>
    <col min="15368" max="15368" width="31" style="17" customWidth="1"/>
    <col min="15369" max="15616" width="9.140625" style="17"/>
    <col min="15617" max="15617" width="4.85546875" style="17" customWidth="1"/>
    <col min="15618" max="15618" width="26.5703125" style="17" customWidth="1"/>
    <col min="15619" max="15619" width="32" style="17" customWidth="1"/>
    <col min="15620" max="15620" width="22.28515625" style="17" customWidth="1"/>
    <col min="15621" max="15621" width="24.42578125" style="17" customWidth="1"/>
    <col min="15622" max="15623" width="19.28515625" style="17" customWidth="1"/>
    <col min="15624" max="15624" width="31" style="17" customWidth="1"/>
    <col min="15625" max="15872" width="9.140625" style="17"/>
    <col min="15873" max="15873" width="4.85546875" style="17" customWidth="1"/>
    <col min="15874" max="15874" width="26.5703125" style="17" customWidth="1"/>
    <col min="15875" max="15875" width="32" style="17" customWidth="1"/>
    <col min="15876" max="15876" width="22.28515625" style="17" customWidth="1"/>
    <col min="15877" max="15877" width="24.42578125" style="17" customWidth="1"/>
    <col min="15878" max="15879" width="19.28515625" style="17" customWidth="1"/>
    <col min="15880" max="15880" width="31" style="17" customWidth="1"/>
    <col min="15881" max="16128" width="9.140625" style="17"/>
    <col min="16129" max="16129" width="4.85546875" style="17" customWidth="1"/>
    <col min="16130" max="16130" width="26.5703125" style="17" customWidth="1"/>
    <col min="16131" max="16131" width="32" style="17" customWidth="1"/>
    <col min="16132" max="16132" width="22.28515625" style="17" customWidth="1"/>
    <col min="16133" max="16133" width="24.42578125" style="17" customWidth="1"/>
    <col min="16134" max="16135" width="19.28515625" style="17" customWidth="1"/>
    <col min="16136" max="16136" width="31" style="17" customWidth="1"/>
    <col min="16137" max="16384" width="9.140625" style="17"/>
  </cols>
  <sheetData>
    <row r="1" spans="1:20" s="60" customFormat="1" ht="15.75" x14ac:dyDescent="0.25">
      <c r="A1" s="13"/>
      <c r="B1" s="15"/>
      <c r="C1" s="15"/>
      <c r="D1" s="15"/>
      <c r="E1" s="15"/>
      <c r="F1" s="15"/>
      <c r="G1" s="15"/>
      <c r="H1" s="49" t="s">
        <v>161</v>
      </c>
      <c r="I1" s="15"/>
      <c r="J1" s="15"/>
    </row>
    <row r="2" spans="1:20" ht="15.75" x14ac:dyDescent="0.25">
      <c r="A2" s="500" t="s">
        <v>299</v>
      </c>
      <c r="B2" s="500"/>
      <c r="C2" s="500"/>
      <c r="D2" s="500"/>
      <c r="E2" s="500"/>
      <c r="F2" s="500"/>
      <c r="G2" s="500"/>
      <c r="H2" s="500"/>
      <c r="I2" s="18"/>
      <c r="J2" s="18"/>
      <c r="K2" s="18"/>
    </row>
    <row r="3" spans="1:20" s="48" customFormat="1" ht="15.75" x14ac:dyDescent="0.25">
      <c r="A3" s="506"/>
      <c r="B3" s="506"/>
      <c r="C3" s="506"/>
      <c r="D3" s="506"/>
      <c r="E3" s="506"/>
      <c r="F3" s="507"/>
      <c r="G3" s="507"/>
      <c r="H3" s="50"/>
    </row>
    <row r="4" spans="1:20" s="48" customFormat="1" ht="15.75" customHeight="1" x14ac:dyDescent="0.25">
      <c r="A4" s="511" t="s">
        <v>336</v>
      </c>
      <c r="B4" s="511"/>
      <c r="C4" s="511"/>
      <c r="D4" s="511"/>
      <c r="E4" s="511"/>
      <c r="F4" s="511"/>
      <c r="G4" s="511"/>
      <c r="H4" s="511"/>
    </row>
    <row r="5" spans="1:20" s="48" customFormat="1" ht="15.75" customHeight="1" x14ac:dyDescent="0.25">
      <c r="A5" s="256"/>
      <c r="B5" s="256"/>
      <c r="C5" s="256"/>
      <c r="D5" s="256"/>
      <c r="E5" s="256"/>
      <c r="F5" s="256"/>
      <c r="G5" s="256"/>
      <c r="H5" s="256"/>
    </row>
    <row r="6" spans="1:20" s="48" customFormat="1" ht="15.75" customHeight="1" x14ac:dyDescent="0.25">
      <c r="A6" s="256"/>
      <c r="B6" s="256"/>
      <c r="C6" s="256"/>
      <c r="D6" s="256"/>
      <c r="E6" s="256"/>
      <c r="F6" s="256"/>
      <c r="G6" s="256"/>
      <c r="H6" s="256"/>
    </row>
    <row r="7" spans="1:20" s="48" customFormat="1" ht="15.75" customHeight="1" x14ac:dyDescent="0.25">
      <c r="A7" s="256"/>
      <c r="B7" s="256"/>
      <c r="C7" s="256"/>
      <c r="D7" s="256"/>
      <c r="E7" s="256"/>
      <c r="F7" s="256"/>
      <c r="G7" s="256"/>
      <c r="H7" s="256"/>
    </row>
    <row r="8" spans="1:20" s="48" customFormat="1" ht="15.75" customHeight="1" x14ac:dyDescent="0.25">
      <c r="A8" s="256"/>
      <c r="B8" s="256"/>
      <c r="C8" s="256"/>
      <c r="D8" s="256"/>
      <c r="E8" s="256"/>
      <c r="F8" s="256"/>
      <c r="G8" s="256"/>
      <c r="H8" s="256"/>
    </row>
    <row r="9" spans="1:20" ht="15.75" customHeight="1" x14ac:dyDescent="0.25">
      <c r="A9" s="460" t="s">
        <v>53</v>
      </c>
      <c r="B9" s="509" t="s">
        <v>54</v>
      </c>
      <c r="C9" s="509" t="s">
        <v>153</v>
      </c>
      <c r="D9" s="509" t="s">
        <v>154</v>
      </c>
      <c r="E9" s="509" t="s">
        <v>56</v>
      </c>
      <c r="F9" s="460" t="s">
        <v>57</v>
      </c>
      <c r="G9" s="460"/>
      <c r="H9" s="460" t="s">
        <v>310</v>
      </c>
      <c r="I9" s="447" t="s">
        <v>179</v>
      </c>
      <c r="J9" s="447"/>
      <c r="K9" s="447"/>
      <c r="L9" s="447"/>
      <c r="M9" s="447"/>
      <c r="N9" s="447"/>
      <c r="O9" s="447"/>
      <c r="P9" s="447"/>
      <c r="Q9" s="447"/>
      <c r="R9" s="448" t="s">
        <v>221</v>
      </c>
      <c r="S9" s="449"/>
      <c r="T9" s="450"/>
    </row>
    <row r="10" spans="1:20" ht="15.75" x14ac:dyDescent="0.25">
      <c r="A10" s="460"/>
      <c r="B10" s="509"/>
      <c r="C10" s="509"/>
      <c r="D10" s="509"/>
      <c r="E10" s="509"/>
      <c r="F10" s="460"/>
      <c r="G10" s="460"/>
      <c r="H10" s="460"/>
      <c r="I10" s="447" t="s">
        <v>224</v>
      </c>
      <c r="J10" s="447"/>
      <c r="K10" s="447"/>
      <c r="L10" s="447" t="s">
        <v>223</v>
      </c>
      <c r="M10" s="447"/>
      <c r="N10" s="447"/>
      <c r="O10" s="447" t="s">
        <v>222</v>
      </c>
      <c r="P10" s="447"/>
      <c r="Q10" s="447"/>
      <c r="R10" s="451"/>
      <c r="S10" s="452"/>
      <c r="T10" s="453"/>
    </row>
    <row r="11" spans="1:20" s="62" customFormat="1" ht="15.75" customHeight="1" x14ac:dyDescent="0.2">
      <c r="A11" s="460"/>
      <c r="B11" s="509"/>
      <c r="C11" s="509"/>
      <c r="D11" s="509"/>
      <c r="E11" s="509"/>
      <c r="F11" s="460"/>
      <c r="G11" s="460"/>
      <c r="H11" s="460"/>
      <c r="I11" s="460" t="s">
        <v>333</v>
      </c>
      <c r="J11" s="460" t="s">
        <v>57</v>
      </c>
      <c r="K11" s="462"/>
      <c r="L11" s="460" t="s">
        <v>333</v>
      </c>
      <c r="M11" s="460" t="s">
        <v>57</v>
      </c>
      <c r="N11" s="462"/>
      <c r="O11" s="460" t="s">
        <v>333</v>
      </c>
      <c r="P11" s="460" t="s">
        <v>57</v>
      </c>
      <c r="Q11" s="462"/>
      <c r="R11" s="460" t="s">
        <v>218</v>
      </c>
      <c r="S11" s="460" t="s">
        <v>57</v>
      </c>
      <c r="T11" s="462"/>
    </row>
    <row r="12" spans="1:20" s="62" customFormat="1" ht="94.5" x14ac:dyDescent="0.2">
      <c r="A12" s="460"/>
      <c r="B12" s="509"/>
      <c r="C12" s="509"/>
      <c r="D12" s="509"/>
      <c r="E12" s="509"/>
      <c r="F12" s="253" t="s">
        <v>58</v>
      </c>
      <c r="G12" s="253" t="s">
        <v>334</v>
      </c>
      <c r="H12" s="460"/>
      <c r="I12" s="461"/>
      <c r="J12" s="254" t="s">
        <v>58</v>
      </c>
      <c r="K12" s="254" t="s">
        <v>334</v>
      </c>
      <c r="L12" s="461"/>
      <c r="M12" s="254" t="s">
        <v>58</v>
      </c>
      <c r="N12" s="254" t="s">
        <v>334</v>
      </c>
      <c r="O12" s="461"/>
      <c r="P12" s="254" t="s">
        <v>58</v>
      </c>
      <c r="Q12" s="254" t="s">
        <v>334</v>
      </c>
      <c r="R12" s="461"/>
      <c r="S12" s="254" t="s">
        <v>58</v>
      </c>
      <c r="T12" s="254" t="s">
        <v>334</v>
      </c>
    </row>
    <row r="13" spans="1:20" s="315" customFormat="1" ht="15.75" x14ac:dyDescent="0.25">
      <c r="A13" s="313">
        <v>1</v>
      </c>
      <c r="B13" s="208" t="s">
        <v>439</v>
      </c>
      <c r="C13" s="208">
        <v>1</v>
      </c>
      <c r="D13" s="208">
        <v>10700</v>
      </c>
      <c r="E13" s="311">
        <f>C13*D13</f>
        <v>10700</v>
      </c>
      <c r="F13" s="312">
        <v>10700</v>
      </c>
      <c r="G13" s="314">
        <v>0</v>
      </c>
      <c r="H13" s="208" t="s">
        <v>440</v>
      </c>
      <c r="I13" s="306"/>
      <c r="J13" s="306"/>
      <c r="K13" s="306"/>
      <c r="L13" s="306"/>
      <c r="M13" s="306"/>
      <c r="N13" s="306"/>
      <c r="O13" s="306"/>
      <c r="P13" s="306"/>
      <c r="Q13" s="306"/>
      <c r="R13" s="126"/>
      <c r="S13" s="126"/>
      <c r="T13" s="126"/>
    </row>
    <row r="14" spans="1:20" s="315" customFormat="1" ht="15.75" x14ac:dyDescent="0.25">
      <c r="A14" s="313">
        <v>2</v>
      </c>
      <c r="B14" s="208" t="s">
        <v>441</v>
      </c>
      <c r="C14" s="208">
        <v>1</v>
      </c>
      <c r="D14" s="208">
        <v>12500</v>
      </c>
      <c r="E14" s="311">
        <f t="shared" ref="E14:E15" si="0">C14*D14</f>
        <v>12500</v>
      </c>
      <c r="F14" s="312">
        <v>0</v>
      </c>
      <c r="G14" s="314">
        <v>12500</v>
      </c>
      <c r="H14" s="208" t="s">
        <v>440</v>
      </c>
      <c r="I14" s="306"/>
      <c r="J14" s="306"/>
      <c r="K14" s="306"/>
      <c r="L14" s="306"/>
      <c r="M14" s="306"/>
      <c r="N14" s="306"/>
      <c r="O14" s="306"/>
      <c r="P14" s="306"/>
      <c r="Q14" s="306"/>
      <c r="R14" s="126"/>
      <c r="S14" s="126"/>
      <c r="T14" s="126"/>
    </row>
    <row r="15" spans="1:20" s="315" customFormat="1" ht="15.75" x14ac:dyDescent="0.25">
      <c r="A15" s="313">
        <v>3</v>
      </c>
      <c r="B15" s="208" t="s">
        <v>442</v>
      </c>
      <c r="C15" s="310">
        <v>1</v>
      </c>
      <c r="D15" s="208">
        <v>78000</v>
      </c>
      <c r="E15" s="311">
        <f t="shared" si="0"/>
        <v>78000</v>
      </c>
      <c r="F15" s="312">
        <v>0</v>
      </c>
      <c r="G15" s="314">
        <v>78000</v>
      </c>
      <c r="H15" s="208" t="s">
        <v>440</v>
      </c>
      <c r="I15" s="306"/>
      <c r="J15" s="306"/>
      <c r="K15" s="306"/>
      <c r="L15" s="306"/>
      <c r="M15" s="306"/>
      <c r="N15" s="306"/>
      <c r="O15" s="306"/>
      <c r="P15" s="306"/>
      <c r="Q15" s="306"/>
      <c r="R15" s="126"/>
      <c r="S15" s="126"/>
      <c r="T15" s="126"/>
    </row>
    <row r="16" spans="1:20" ht="15.75" x14ac:dyDescent="0.25">
      <c r="A16" s="505" t="s">
        <v>55</v>
      </c>
      <c r="B16" s="505"/>
      <c r="C16" s="505"/>
      <c r="D16" s="505"/>
      <c r="E16" s="39">
        <f>SUM(E13:E15)</f>
        <v>101200</v>
      </c>
      <c r="F16" s="39">
        <f>SUM(F13:F15)</f>
        <v>10700</v>
      </c>
      <c r="G16" s="39">
        <f>SUM(G13:G15)</f>
        <v>90500</v>
      </c>
      <c r="H16" s="21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10" ht="15.75" x14ac:dyDescent="0.25">
      <c r="A17" s="255"/>
      <c r="B17" s="255"/>
      <c r="C17" s="255"/>
      <c r="D17" s="255"/>
      <c r="E17" s="255"/>
      <c r="F17" s="70"/>
      <c r="G17" s="70"/>
      <c r="H17" s="71"/>
      <c r="I17" s="16"/>
      <c r="J17" s="16"/>
    </row>
    <row r="18" spans="1:10" ht="15.75" x14ac:dyDescent="0.25">
      <c r="A18" s="510"/>
      <c r="B18" s="510"/>
      <c r="C18" s="510"/>
      <c r="D18" s="510"/>
      <c r="E18" s="72"/>
      <c r="F18" s="73"/>
      <c r="G18" s="73"/>
      <c r="H18" s="18"/>
      <c r="I18" s="16"/>
      <c r="J18" s="16"/>
    </row>
    <row r="19" spans="1:10" ht="15.75" x14ac:dyDescent="0.25">
      <c r="A19" s="19"/>
      <c r="B19" s="4"/>
      <c r="C19" s="4"/>
      <c r="D19" s="16"/>
      <c r="E19" s="16"/>
      <c r="F19" s="16"/>
      <c r="G19" s="16"/>
      <c r="H19" s="16"/>
      <c r="I19" s="16"/>
      <c r="J19" s="16"/>
    </row>
    <row r="20" spans="1:10" ht="15.75" x14ac:dyDescent="0.25">
      <c r="A20" s="58"/>
      <c r="B20" s="58"/>
      <c r="C20" s="23"/>
      <c r="D20" s="16"/>
      <c r="E20" s="16"/>
      <c r="F20" s="16"/>
      <c r="G20" s="16"/>
      <c r="H20" s="16"/>
      <c r="I20" s="16"/>
      <c r="J20" s="16"/>
    </row>
    <row r="21" spans="1:10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5.7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32" spans="1:10" ht="15.75" customHeight="1" x14ac:dyDescent="0.2"/>
  </sheetData>
  <mergeCells count="25">
    <mergeCell ref="H9:H12"/>
    <mergeCell ref="A2:H2"/>
    <mergeCell ref="A3:G3"/>
    <mergeCell ref="A4:H4"/>
    <mergeCell ref="A9:A12"/>
    <mergeCell ref="B9:B12"/>
    <mergeCell ref="C9:C12"/>
    <mergeCell ref="D9:D12"/>
    <mergeCell ref="E9:E12"/>
    <mergeCell ref="A16:D16"/>
    <mergeCell ref="A18:D18"/>
    <mergeCell ref="I9:Q9"/>
    <mergeCell ref="R9:T10"/>
    <mergeCell ref="I10:K10"/>
    <mergeCell ref="L10:N10"/>
    <mergeCell ref="O10:Q10"/>
    <mergeCell ref="P11:Q11"/>
    <mergeCell ref="R11:R12"/>
    <mergeCell ref="S11:T11"/>
    <mergeCell ref="I11:I12"/>
    <mergeCell ref="J11:K11"/>
    <mergeCell ref="L11:L12"/>
    <mergeCell ref="M11:N11"/>
    <mergeCell ref="O11:O12"/>
    <mergeCell ref="F9:G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F15" sqref="F15"/>
    </sheetView>
  </sheetViews>
  <sheetFormatPr defaultRowHeight="15" x14ac:dyDescent="0.2"/>
  <cols>
    <col min="1" max="1" width="7.5703125" style="17" customWidth="1"/>
    <col min="2" max="2" width="32" style="17" customWidth="1"/>
    <col min="3" max="3" width="22.28515625" style="17" customWidth="1"/>
    <col min="4" max="5" width="26" style="17" customWidth="1"/>
    <col min="6" max="7" width="19.28515625" style="17" customWidth="1"/>
    <col min="8" max="8" width="31" style="17" customWidth="1"/>
    <col min="9" max="9" width="21.28515625" style="17" customWidth="1"/>
    <col min="10" max="10" width="18.42578125" style="17" customWidth="1"/>
    <col min="11" max="11" width="17.42578125" style="17" customWidth="1"/>
    <col min="12" max="12" width="19.85546875" style="17" customWidth="1"/>
    <col min="13" max="13" width="16.28515625" style="17" customWidth="1"/>
    <col min="14" max="14" width="16.7109375" style="17" customWidth="1"/>
    <col min="15" max="15" width="18.140625" style="17" customWidth="1"/>
    <col min="16" max="16" width="17.5703125" style="17" customWidth="1"/>
    <col min="17" max="17" width="22.140625" style="17" customWidth="1"/>
    <col min="18" max="18" width="17" style="17" customWidth="1"/>
    <col min="19" max="19" width="15.42578125" style="17" customWidth="1"/>
    <col min="20" max="20" width="16.85546875" style="17" customWidth="1"/>
    <col min="21" max="256" width="9.140625" style="17"/>
    <col min="257" max="257" width="4.85546875" style="17" customWidth="1"/>
    <col min="258" max="258" width="26.5703125" style="17" customWidth="1"/>
    <col min="259" max="259" width="32" style="17" customWidth="1"/>
    <col min="260" max="260" width="22.28515625" style="17" customWidth="1"/>
    <col min="261" max="261" width="24.42578125" style="17" customWidth="1"/>
    <col min="262" max="263" width="19.28515625" style="17" customWidth="1"/>
    <col min="264" max="264" width="31" style="17" customWidth="1"/>
    <col min="265" max="512" width="9.140625" style="17"/>
    <col min="513" max="513" width="4.85546875" style="17" customWidth="1"/>
    <col min="514" max="514" width="26.5703125" style="17" customWidth="1"/>
    <col min="515" max="515" width="32" style="17" customWidth="1"/>
    <col min="516" max="516" width="22.28515625" style="17" customWidth="1"/>
    <col min="517" max="517" width="24.42578125" style="17" customWidth="1"/>
    <col min="518" max="519" width="19.28515625" style="17" customWidth="1"/>
    <col min="520" max="520" width="31" style="17" customWidth="1"/>
    <col min="521" max="768" width="9.140625" style="17"/>
    <col min="769" max="769" width="4.85546875" style="17" customWidth="1"/>
    <col min="770" max="770" width="26.5703125" style="17" customWidth="1"/>
    <col min="771" max="771" width="32" style="17" customWidth="1"/>
    <col min="772" max="772" width="22.28515625" style="17" customWidth="1"/>
    <col min="773" max="773" width="24.42578125" style="17" customWidth="1"/>
    <col min="774" max="775" width="19.28515625" style="17" customWidth="1"/>
    <col min="776" max="776" width="31" style="17" customWidth="1"/>
    <col min="777" max="1024" width="9.140625" style="17"/>
    <col min="1025" max="1025" width="4.85546875" style="17" customWidth="1"/>
    <col min="1026" max="1026" width="26.5703125" style="17" customWidth="1"/>
    <col min="1027" max="1027" width="32" style="17" customWidth="1"/>
    <col min="1028" max="1028" width="22.28515625" style="17" customWidth="1"/>
    <col min="1029" max="1029" width="24.42578125" style="17" customWidth="1"/>
    <col min="1030" max="1031" width="19.28515625" style="17" customWidth="1"/>
    <col min="1032" max="1032" width="31" style="17" customWidth="1"/>
    <col min="1033" max="1280" width="9.140625" style="17"/>
    <col min="1281" max="1281" width="4.85546875" style="17" customWidth="1"/>
    <col min="1282" max="1282" width="26.5703125" style="17" customWidth="1"/>
    <col min="1283" max="1283" width="32" style="17" customWidth="1"/>
    <col min="1284" max="1284" width="22.28515625" style="17" customWidth="1"/>
    <col min="1285" max="1285" width="24.42578125" style="17" customWidth="1"/>
    <col min="1286" max="1287" width="19.28515625" style="17" customWidth="1"/>
    <col min="1288" max="1288" width="31" style="17" customWidth="1"/>
    <col min="1289" max="1536" width="9.140625" style="17"/>
    <col min="1537" max="1537" width="4.85546875" style="17" customWidth="1"/>
    <col min="1538" max="1538" width="26.5703125" style="17" customWidth="1"/>
    <col min="1539" max="1539" width="32" style="17" customWidth="1"/>
    <col min="1540" max="1540" width="22.28515625" style="17" customWidth="1"/>
    <col min="1541" max="1541" width="24.42578125" style="17" customWidth="1"/>
    <col min="1542" max="1543" width="19.28515625" style="17" customWidth="1"/>
    <col min="1544" max="1544" width="31" style="17" customWidth="1"/>
    <col min="1545" max="1792" width="9.140625" style="17"/>
    <col min="1793" max="1793" width="4.85546875" style="17" customWidth="1"/>
    <col min="1794" max="1794" width="26.5703125" style="17" customWidth="1"/>
    <col min="1795" max="1795" width="32" style="17" customWidth="1"/>
    <col min="1796" max="1796" width="22.28515625" style="17" customWidth="1"/>
    <col min="1797" max="1797" width="24.42578125" style="17" customWidth="1"/>
    <col min="1798" max="1799" width="19.28515625" style="17" customWidth="1"/>
    <col min="1800" max="1800" width="31" style="17" customWidth="1"/>
    <col min="1801" max="2048" width="9.140625" style="17"/>
    <col min="2049" max="2049" width="4.85546875" style="17" customWidth="1"/>
    <col min="2050" max="2050" width="26.5703125" style="17" customWidth="1"/>
    <col min="2051" max="2051" width="32" style="17" customWidth="1"/>
    <col min="2052" max="2052" width="22.28515625" style="17" customWidth="1"/>
    <col min="2053" max="2053" width="24.42578125" style="17" customWidth="1"/>
    <col min="2054" max="2055" width="19.28515625" style="17" customWidth="1"/>
    <col min="2056" max="2056" width="31" style="17" customWidth="1"/>
    <col min="2057" max="2304" width="9.140625" style="17"/>
    <col min="2305" max="2305" width="4.85546875" style="17" customWidth="1"/>
    <col min="2306" max="2306" width="26.5703125" style="17" customWidth="1"/>
    <col min="2307" max="2307" width="32" style="17" customWidth="1"/>
    <col min="2308" max="2308" width="22.28515625" style="17" customWidth="1"/>
    <col min="2309" max="2309" width="24.42578125" style="17" customWidth="1"/>
    <col min="2310" max="2311" width="19.28515625" style="17" customWidth="1"/>
    <col min="2312" max="2312" width="31" style="17" customWidth="1"/>
    <col min="2313" max="2560" width="9.140625" style="17"/>
    <col min="2561" max="2561" width="4.85546875" style="17" customWidth="1"/>
    <col min="2562" max="2562" width="26.5703125" style="17" customWidth="1"/>
    <col min="2563" max="2563" width="32" style="17" customWidth="1"/>
    <col min="2564" max="2564" width="22.28515625" style="17" customWidth="1"/>
    <col min="2565" max="2565" width="24.42578125" style="17" customWidth="1"/>
    <col min="2566" max="2567" width="19.28515625" style="17" customWidth="1"/>
    <col min="2568" max="2568" width="31" style="17" customWidth="1"/>
    <col min="2569" max="2816" width="9.140625" style="17"/>
    <col min="2817" max="2817" width="4.85546875" style="17" customWidth="1"/>
    <col min="2818" max="2818" width="26.5703125" style="17" customWidth="1"/>
    <col min="2819" max="2819" width="32" style="17" customWidth="1"/>
    <col min="2820" max="2820" width="22.28515625" style="17" customWidth="1"/>
    <col min="2821" max="2821" width="24.42578125" style="17" customWidth="1"/>
    <col min="2822" max="2823" width="19.28515625" style="17" customWidth="1"/>
    <col min="2824" max="2824" width="31" style="17" customWidth="1"/>
    <col min="2825" max="3072" width="9.140625" style="17"/>
    <col min="3073" max="3073" width="4.85546875" style="17" customWidth="1"/>
    <col min="3074" max="3074" width="26.5703125" style="17" customWidth="1"/>
    <col min="3075" max="3075" width="32" style="17" customWidth="1"/>
    <col min="3076" max="3076" width="22.28515625" style="17" customWidth="1"/>
    <col min="3077" max="3077" width="24.42578125" style="17" customWidth="1"/>
    <col min="3078" max="3079" width="19.28515625" style="17" customWidth="1"/>
    <col min="3080" max="3080" width="31" style="17" customWidth="1"/>
    <col min="3081" max="3328" width="9.140625" style="17"/>
    <col min="3329" max="3329" width="4.85546875" style="17" customWidth="1"/>
    <col min="3330" max="3330" width="26.5703125" style="17" customWidth="1"/>
    <col min="3331" max="3331" width="32" style="17" customWidth="1"/>
    <col min="3332" max="3332" width="22.28515625" style="17" customWidth="1"/>
    <col min="3333" max="3333" width="24.42578125" style="17" customWidth="1"/>
    <col min="3334" max="3335" width="19.28515625" style="17" customWidth="1"/>
    <col min="3336" max="3336" width="31" style="17" customWidth="1"/>
    <col min="3337" max="3584" width="9.140625" style="17"/>
    <col min="3585" max="3585" width="4.85546875" style="17" customWidth="1"/>
    <col min="3586" max="3586" width="26.5703125" style="17" customWidth="1"/>
    <col min="3587" max="3587" width="32" style="17" customWidth="1"/>
    <col min="3588" max="3588" width="22.28515625" style="17" customWidth="1"/>
    <col min="3589" max="3589" width="24.42578125" style="17" customWidth="1"/>
    <col min="3590" max="3591" width="19.28515625" style="17" customWidth="1"/>
    <col min="3592" max="3592" width="31" style="17" customWidth="1"/>
    <col min="3593" max="3840" width="9.140625" style="17"/>
    <col min="3841" max="3841" width="4.85546875" style="17" customWidth="1"/>
    <col min="3842" max="3842" width="26.5703125" style="17" customWidth="1"/>
    <col min="3843" max="3843" width="32" style="17" customWidth="1"/>
    <col min="3844" max="3844" width="22.28515625" style="17" customWidth="1"/>
    <col min="3845" max="3845" width="24.42578125" style="17" customWidth="1"/>
    <col min="3846" max="3847" width="19.28515625" style="17" customWidth="1"/>
    <col min="3848" max="3848" width="31" style="17" customWidth="1"/>
    <col min="3849" max="4096" width="9.140625" style="17"/>
    <col min="4097" max="4097" width="4.85546875" style="17" customWidth="1"/>
    <col min="4098" max="4098" width="26.5703125" style="17" customWidth="1"/>
    <col min="4099" max="4099" width="32" style="17" customWidth="1"/>
    <col min="4100" max="4100" width="22.28515625" style="17" customWidth="1"/>
    <col min="4101" max="4101" width="24.42578125" style="17" customWidth="1"/>
    <col min="4102" max="4103" width="19.28515625" style="17" customWidth="1"/>
    <col min="4104" max="4104" width="31" style="17" customWidth="1"/>
    <col min="4105" max="4352" width="9.140625" style="17"/>
    <col min="4353" max="4353" width="4.85546875" style="17" customWidth="1"/>
    <col min="4354" max="4354" width="26.5703125" style="17" customWidth="1"/>
    <col min="4355" max="4355" width="32" style="17" customWidth="1"/>
    <col min="4356" max="4356" width="22.28515625" style="17" customWidth="1"/>
    <col min="4357" max="4357" width="24.42578125" style="17" customWidth="1"/>
    <col min="4358" max="4359" width="19.28515625" style="17" customWidth="1"/>
    <col min="4360" max="4360" width="31" style="17" customWidth="1"/>
    <col min="4361" max="4608" width="9.140625" style="17"/>
    <col min="4609" max="4609" width="4.85546875" style="17" customWidth="1"/>
    <col min="4610" max="4610" width="26.5703125" style="17" customWidth="1"/>
    <col min="4611" max="4611" width="32" style="17" customWidth="1"/>
    <col min="4612" max="4612" width="22.28515625" style="17" customWidth="1"/>
    <col min="4613" max="4613" width="24.42578125" style="17" customWidth="1"/>
    <col min="4614" max="4615" width="19.28515625" style="17" customWidth="1"/>
    <col min="4616" max="4616" width="31" style="17" customWidth="1"/>
    <col min="4617" max="4864" width="9.140625" style="17"/>
    <col min="4865" max="4865" width="4.85546875" style="17" customWidth="1"/>
    <col min="4866" max="4866" width="26.5703125" style="17" customWidth="1"/>
    <col min="4867" max="4867" width="32" style="17" customWidth="1"/>
    <col min="4868" max="4868" width="22.28515625" style="17" customWidth="1"/>
    <col min="4869" max="4869" width="24.42578125" style="17" customWidth="1"/>
    <col min="4870" max="4871" width="19.28515625" style="17" customWidth="1"/>
    <col min="4872" max="4872" width="31" style="17" customWidth="1"/>
    <col min="4873" max="5120" width="9.140625" style="17"/>
    <col min="5121" max="5121" width="4.85546875" style="17" customWidth="1"/>
    <col min="5122" max="5122" width="26.5703125" style="17" customWidth="1"/>
    <col min="5123" max="5123" width="32" style="17" customWidth="1"/>
    <col min="5124" max="5124" width="22.28515625" style="17" customWidth="1"/>
    <col min="5125" max="5125" width="24.42578125" style="17" customWidth="1"/>
    <col min="5126" max="5127" width="19.28515625" style="17" customWidth="1"/>
    <col min="5128" max="5128" width="31" style="17" customWidth="1"/>
    <col min="5129" max="5376" width="9.140625" style="17"/>
    <col min="5377" max="5377" width="4.85546875" style="17" customWidth="1"/>
    <col min="5378" max="5378" width="26.5703125" style="17" customWidth="1"/>
    <col min="5379" max="5379" width="32" style="17" customWidth="1"/>
    <col min="5380" max="5380" width="22.28515625" style="17" customWidth="1"/>
    <col min="5381" max="5381" width="24.42578125" style="17" customWidth="1"/>
    <col min="5382" max="5383" width="19.28515625" style="17" customWidth="1"/>
    <col min="5384" max="5384" width="31" style="17" customWidth="1"/>
    <col min="5385" max="5632" width="9.140625" style="17"/>
    <col min="5633" max="5633" width="4.85546875" style="17" customWidth="1"/>
    <col min="5634" max="5634" width="26.5703125" style="17" customWidth="1"/>
    <col min="5635" max="5635" width="32" style="17" customWidth="1"/>
    <col min="5636" max="5636" width="22.28515625" style="17" customWidth="1"/>
    <col min="5637" max="5637" width="24.42578125" style="17" customWidth="1"/>
    <col min="5638" max="5639" width="19.28515625" style="17" customWidth="1"/>
    <col min="5640" max="5640" width="31" style="17" customWidth="1"/>
    <col min="5641" max="5888" width="9.140625" style="17"/>
    <col min="5889" max="5889" width="4.85546875" style="17" customWidth="1"/>
    <col min="5890" max="5890" width="26.5703125" style="17" customWidth="1"/>
    <col min="5891" max="5891" width="32" style="17" customWidth="1"/>
    <col min="5892" max="5892" width="22.28515625" style="17" customWidth="1"/>
    <col min="5893" max="5893" width="24.42578125" style="17" customWidth="1"/>
    <col min="5894" max="5895" width="19.28515625" style="17" customWidth="1"/>
    <col min="5896" max="5896" width="31" style="17" customWidth="1"/>
    <col min="5897" max="6144" width="9.140625" style="17"/>
    <col min="6145" max="6145" width="4.85546875" style="17" customWidth="1"/>
    <col min="6146" max="6146" width="26.5703125" style="17" customWidth="1"/>
    <col min="6147" max="6147" width="32" style="17" customWidth="1"/>
    <col min="6148" max="6148" width="22.28515625" style="17" customWidth="1"/>
    <col min="6149" max="6149" width="24.42578125" style="17" customWidth="1"/>
    <col min="6150" max="6151" width="19.28515625" style="17" customWidth="1"/>
    <col min="6152" max="6152" width="31" style="17" customWidth="1"/>
    <col min="6153" max="6400" width="9.140625" style="17"/>
    <col min="6401" max="6401" width="4.85546875" style="17" customWidth="1"/>
    <col min="6402" max="6402" width="26.5703125" style="17" customWidth="1"/>
    <col min="6403" max="6403" width="32" style="17" customWidth="1"/>
    <col min="6404" max="6404" width="22.28515625" style="17" customWidth="1"/>
    <col min="6405" max="6405" width="24.42578125" style="17" customWidth="1"/>
    <col min="6406" max="6407" width="19.28515625" style="17" customWidth="1"/>
    <col min="6408" max="6408" width="31" style="17" customWidth="1"/>
    <col min="6409" max="6656" width="9.140625" style="17"/>
    <col min="6657" max="6657" width="4.85546875" style="17" customWidth="1"/>
    <col min="6658" max="6658" width="26.5703125" style="17" customWidth="1"/>
    <col min="6659" max="6659" width="32" style="17" customWidth="1"/>
    <col min="6660" max="6660" width="22.28515625" style="17" customWidth="1"/>
    <col min="6661" max="6661" width="24.42578125" style="17" customWidth="1"/>
    <col min="6662" max="6663" width="19.28515625" style="17" customWidth="1"/>
    <col min="6664" max="6664" width="31" style="17" customWidth="1"/>
    <col min="6665" max="6912" width="9.140625" style="17"/>
    <col min="6913" max="6913" width="4.85546875" style="17" customWidth="1"/>
    <col min="6914" max="6914" width="26.5703125" style="17" customWidth="1"/>
    <col min="6915" max="6915" width="32" style="17" customWidth="1"/>
    <col min="6916" max="6916" width="22.28515625" style="17" customWidth="1"/>
    <col min="6917" max="6917" width="24.42578125" style="17" customWidth="1"/>
    <col min="6918" max="6919" width="19.28515625" style="17" customWidth="1"/>
    <col min="6920" max="6920" width="31" style="17" customWidth="1"/>
    <col min="6921" max="7168" width="9.140625" style="17"/>
    <col min="7169" max="7169" width="4.85546875" style="17" customWidth="1"/>
    <col min="7170" max="7170" width="26.5703125" style="17" customWidth="1"/>
    <col min="7171" max="7171" width="32" style="17" customWidth="1"/>
    <col min="7172" max="7172" width="22.28515625" style="17" customWidth="1"/>
    <col min="7173" max="7173" width="24.42578125" style="17" customWidth="1"/>
    <col min="7174" max="7175" width="19.28515625" style="17" customWidth="1"/>
    <col min="7176" max="7176" width="31" style="17" customWidth="1"/>
    <col min="7177" max="7424" width="9.140625" style="17"/>
    <col min="7425" max="7425" width="4.85546875" style="17" customWidth="1"/>
    <col min="7426" max="7426" width="26.5703125" style="17" customWidth="1"/>
    <col min="7427" max="7427" width="32" style="17" customWidth="1"/>
    <col min="7428" max="7428" width="22.28515625" style="17" customWidth="1"/>
    <col min="7429" max="7429" width="24.42578125" style="17" customWidth="1"/>
    <col min="7430" max="7431" width="19.28515625" style="17" customWidth="1"/>
    <col min="7432" max="7432" width="31" style="17" customWidth="1"/>
    <col min="7433" max="7680" width="9.140625" style="17"/>
    <col min="7681" max="7681" width="4.85546875" style="17" customWidth="1"/>
    <col min="7682" max="7682" width="26.5703125" style="17" customWidth="1"/>
    <col min="7683" max="7683" width="32" style="17" customWidth="1"/>
    <col min="7684" max="7684" width="22.28515625" style="17" customWidth="1"/>
    <col min="7685" max="7685" width="24.42578125" style="17" customWidth="1"/>
    <col min="7686" max="7687" width="19.28515625" style="17" customWidth="1"/>
    <col min="7688" max="7688" width="31" style="17" customWidth="1"/>
    <col min="7689" max="7936" width="9.140625" style="17"/>
    <col min="7937" max="7937" width="4.85546875" style="17" customWidth="1"/>
    <col min="7938" max="7938" width="26.5703125" style="17" customWidth="1"/>
    <col min="7939" max="7939" width="32" style="17" customWidth="1"/>
    <col min="7940" max="7940" width="22.28515625" style="17" customWidth="1"/>
    <col min="7941" max="7941" width="24.42578125" style="17" customWidth="1"/>
    <col min="7942" max="7943" width="19.28515625" style="17" customWidth="1"/>
    <col min="7944" max="7944" width="31" style="17" customWidth="1"/>
    <col min="7945" max="8192" width="9.140625" style="17"/>
    <col min="8193" max="8193" width="4.85546875" style="17" customWidth="1"/>
    <col min="8194" max="8194" width="26.5703125" style="17" customWidth="1"/>
    <col min="8195" max="8195" width="32" style="17" customWidth="1"/>
    <col min="8196" max="8196" width="22.28515625" style="17" customWidth="1"/>
    <col min="8197" max="8197" width="24.42578125" style="17" customWidth="1"/>
    <col min="8198" max="8199" width="19.28515625" style="17" customWidth="1"/>
    <col min="8200" max="8200" width="31" style="17" customWidth="1"/>
    <col min="8201" max="8448" width="9.140625" style="17"/>
    <col min="8449" max="8449" width="4.85546875" style="17" customWidth="1"/>
    <col min="8450" max="8450" width="26.5703125" style="17" customWidth="1"/>
    <col min="8451" max="8451" width="32" style="17" customWidth="1"/>
    <col min="8452" max="8452" width="22.28515625" style="17" customWidth="1"/>
    <col min="8453" max="8453" width="24.42578125" style="17" customWidth="1"/>
    <col min="8454" max="8455" width="19.28515625" style="17" customWidth="1"/>
    <col min="8456" max="8456" width="31" style="17" customWidth="1"/>
    <col min="8457" max="8704" width="9.140625" style="17"/>
    <col min="8705" max="8705" width="4.85546875" style="17" customWidth="1"/>
    <col min="8706" max="8706" width="26.5703125" style="17" customWidth="1"/>
    <col min="8707" max="8707" width="32" style="17" customWidth="1"/>
    <col min="8708" max="8708" width="22.28515625" style="17" customWidth="1"/>
    <col min="8709" max="8709" width="24.42578125" style="17" customWidth="1"/>
    <col min="8710" max="8711" width="19.28515625" style="17" customWidth="1"/>
    <col min="8712" max="8712" width="31" style="17" customWidth="1"/>
    <col min="8713" max="8960" width="9.140625" style="17"/>
    <col min="8961" max="8961" width="4.85546875" style="17" customWidth="1"/>
    <col min="8962" max="8962" width="26.5703125" style="17" customWidth="1"/>
    <col min="8963" max="8963" width="32" style="17" customWidth="1"/>
    <col min="8964" max="8964" width="22.28515625" style="17" customWidth="1"/>
    <col min="8965" max="8965" width="24.42578125" style="17" customWidth="1"/>
    <col min="8966" max="8967" width="19.28515625" style="17" customWidth="1"/>
    <col min="8968" max="8968" width="31" style="17" customWidth="1"/>
    <col min="8969" max="9216" width="9.140625" style="17"/>
    <col min="9217" max="9217" width="4.85546875" style="17" customWidth="1"/>
    <col min="9218" max="9218" width="26.5703125" style="17" customWidth="1"/>
    <col min="9219" max="9219" width="32" style="17" customWidth="1"/>
    <col min="9220" max="9220" width="22.28515625" style="17" customWidth="1"/>
    <col min="9221" max="9221" width="24.42578125" style="17" customWidth="1"/>
    <col min="9222" max="9223" width="19.28515625" style="17" customWidth="1"/>
    <col min="9224" max="9224" width="31" style="17" customWidth="1"/>
    <col min="9225" max="9472" width="9.140625" style="17"/>
    <col min="9473" max="9473" width="4.85546875" style="17" customWidth="1"/>
    <col min="9474" max="9474" width="26.5703125" style="17" customWidth="1"/>
    <col min="9475" max="9475" width="32" style="17" customWidth="1"/>
    <col min="9476" max="9476" width="22.28515625" style="17" customWidth="1"/>
    <col min="9477" max="9477" width="24.42578125" style="17" customWidth="1"/>
    <col min="9478" max="9479" width="19.28515625" style="17" customWidth="1"/>
    <col min="9480" max="9480" width="31" style="17" customWidth="1"/>
    <col min="9481" max="9728" width="9.140625" style="17"/>
    <col min="9729" max="9729" width="4.85546875" style="17" customWidth="1"/>
    <col min="9730" max="9730" width="26.5703125" style="17" customWidth="1"/>
    <col min="9731" max="9731" width="32" style="17" customWidth="1"/>
    <col min="9732" max="9732" width="22.28515625" style="17" customWidth="1"/>
    <col min="9733" max="9733" width="24.42578125" style="17" customWidth="1"/>
    <col min="9734" max="9735" width="19.28515625" style="17" customWidth="1"/>
    <col min="9736" max="9736" width="31" style="17" customWidth="1"/>
    <col min="9737" max="9984" width="9.140625" style="17"/>
    <col min="9985" max="9985" width="4.85546875" style="17" customWidth="1"/>
    <col min="9986" max="9986" width="26.5703125" style="17" customWidth="1"/>
    <col min="9987" max="9987" width="32" style="17" customWidth="1"/>
    <col min="9988" max="9988" width="22.28515625" style="17" customWidth="1"/>
    <col min="9989" max="9989" width="24.42578125" style="17" customWidth="1"/>
    <col min="9990" max="9991" width="19.28515625" style="17" customWidth="1"/>
    <col min="9992" max="9992" width="31" style="17" customWidth="1"/>
    <col min="9993" max="10240" width="9.140625" style="17"/>
    <col min="10241" max="10241" width="4.85546875" style="17" customWidth="1"/>
    <col min="10242" max="10242" width="26.5703125" style="17" customWidth="1"/>
    <col min="10243" max="10243" width="32" style="17" customWidth="1"/>
    <col min="10244" max="10244" width="22.28515625" style="17" customWidth="1"/>
    <col min="10245" max="10245" width="24.42578125" style="17" customWidth="1"/>
    <col min="10246" max="10247" width="19.28515625" style="17" customWidth="1"/>
    <col min="10248" max="10248" width="31" style="17" customWidth="1"/>
    <col min="10249" max="10496" width="9.140625" style="17"/>
    <col min="10497" max="10497" width="4.85546875" style="17" customWidth="1"/>
    <col min="10498" max="10498" width="26.5703125" style="17" customWidth="1"/>
    <col min="10499" max="10499" width="32" style="17" customWidth="1"/>
    <col min="10500" max="10500" width="22.28515625" style="17" customWidth="1"/>
    <col min="10501" max="10501" width="24.42578125" style="17" customWidth="1"/>
    <col min="10502" max="10503" width="19.28515625" style="17" customWidth="1"/>
    <col min="10504" max="10504" width="31" style="17" customWidth="1"/>
    <col min="10505" max="10752" width="9.140625" style="17"/>
    <col min="10753" max="10753" width="4.85546875" style="17" customWidth="1"/>
    <col min="10754" max="10754" width="26.5703125" style="17" customWidth="1"/>
    <col min="10755" max="10755" width="32" style="17" customWidth="1"/>
    <col min="10756" max="10756" width="22.28515625" style="17" customWidth="1"/>
    <col min="10757" max="10757" width="24.42578125" style="17" customWidth="1"/>
    <col min="10758" max="10759" width="19.28515625" style="17" customWidth="1"/>
    <col min="10760" max="10760" width="31" style="17" customWidth="1"/>
    <col min="10761" max="11008" width="9.140625" style="17"/>
    <col min="11009" max="11009" width="4.85546875" style="17" customWidth="1"/>
    <col min="11010" max="11010" width="26.5703125" style="17" customWidth="1"/>
    <col min="11011" max="11011" width="32" style="17" customWidth="1"/>
    <col min="11012" max="11012" width="22.28515625" style="17" customWidth="1"/>
    <col min="11013" max="11013" width="24.42578125" style="17" customWidth="1"/>
    <col min="11014" max="11015" width="19.28515625" style="17" customWidth="1"/>
    <col min="11016" max="11016" width="31" style="17" customWidth="1"/>
    <col min="11017" max="11264" width="9.140625" style="17"/>
    <col min="11265" max="11265" width="4.85546875" style="17" customWidth="1"/>
    <col min="11266" max="11266" width="26.5703125" style="17" customWidth="1"/>
    <col min="11267" max="11267" width="32" style="17" customWidth="1"/>
    <col min="11268" max="11268" width="22.28515625" style="17" customWidth="1"/>
    <col min="11269" max="11269" width="24.42578125" style="17" customWidth="1"/>
    <col min="11270" max="11271" width="19.28515625" style="17" customWidth="1"/>
    <col min="11272" max="11272" width="31" style="17" customWidth="1"/>
    <col min="11273" max="11520" width="9.140625" style="17"/>
    <col min="11521" max="11521" width="4.85546875" style="17" customWidth="1"/>
    <col min="11522" max="11522" width="26.5703125" style="17" customWidth="1"/>
    <col min="11523" max="11523" width="32" style="17" customWidth="1"/>
    <col min="11524" max="11524" width="22.28515625" style="17" customWidth="1"/>
    <col min="11525" max="11525" width="24.42578125" style="17" customWidth="1"/>
    <col min="11526" max="11527" width="19.28515625" style="17" customWidth="1"/>
    <col min="11528" max="11528" width="31" style="17" customWidth="1"/>
    <col min="11529" max="11776" width="9.140625" style="17"/>
    <col min="11777" max="11777" width="4.85546875" style="17" customWidth="1"/>
    <col min="11778" max="11778" width="26.5703125" style="17" customWidth="1"/>
    <col min="11779" max="11779" width="32" style="17" customWidth="1"/>
    <col min="11780" max="11780" width="22.28515625" style="17" customWidth="1"/>
    <col min="11781" max="11781" width="24.42578125" style="17" customWidth="1"/>
    <col min="11782" max="11783" width="19.28515625" style="17" customWidth="1"/>
    <col min="11784" max="11784" width="31" style="17" customWidth="1"/>
    <col min="11785" max="12032" width="9.140625" style="17"/>
    <col min="12033" max="12033" width="4.85546875" style="17" customWidth="1"/>
    <col min="12034" max="12034" width="26.5703125" style="17" customWidth="1"/>
    <col min="12035" max="12035" width="32" style="17" customWidth="1"/>
    <col min="12036" max="12036" width="22.28515625" style="17" customWidth="1"/>
    <col min="12037" max="12037" width="24.42578125" style="17" customWidth="1"/>
    <col min="12038" max="12039" width="19.28515625" style="17" customWidth="1"/>
    <col min="12040" max="12040" width="31" style="17" customWidth="1"/>
    <col min="12041" max="12288" width="9.140625" style="17"/>
    <col min="12289" max="12289" width="4.85546875" style="17" customWidth="1"/>
    <col min="12290" max="12290" width="26.5703125" style="17" customWidth="1"/>
    <col min="12291" max="12291" width="32" style="17" customWidth="1"/>
    <col min="12292" max="12292" width="22.28515625" style="17" customWidth="1"/>
    <col min="12293" max="12293" width="24.42578125" style="17" customWidth="1"/>
    <col min="12294" max="12295" width="19.28515625" style="17" customWidth="1"/>
    <col min="12296" max="12296" width="31" style="17" customWidth="1"/>
    <col min="12297" max="12544" width="9.140625" style="17"/>
    <col min="12545" max="12545" width="4.85546875" style="17" customWidth="1"/>
    <col min="12546" max="12546" width="26.5703125" style="17" customWidth="1"/>
    <col min="12547" max="12547" width="32" style="17" customWidth="1"/>
    <col min="12548" max="12548" width="22.28515625" style="17" customWidth="1"/>
    <col min="12549" max="12549" width="24.42578125" style="17" customWidth="1"/>
    <col min="12550" max="12551" width="19.28515625" style="17" customWidth="1"/>
    <col min="12552" max="12552" width="31" style="17" customWidth="1"/>
    <col min="12553" max="12800" width="9.140625" style="17"/>
    <col min="12801" max="12801" width="4.85546875" style="17" customWidth="1"/>
    <col min="12802" max="12802" width="26.5703125" style="17" customWidth="1"/>
    <col min="12803" max="12803" width="32" style="17" customWidth="1"/>
    <col min="12804" max="12804" width="22.28515625" style="17" customWidth="1"/>
    <col min="12805" max="12805" width="24.42578125" style="17" customWidth="1"/>
    <col min="12806" max="12807" width="19.28515625" style="17" customWidth="1"/>
    <col min="12808" max="12808" width="31" style="17" customWidth="1"/>
    <col min="12809" max="13056" width="9.140625" style="17"/>
    <col min="13057" max="13057" width="4.85546875" style="17" customWidth="1"/>
    <col min="13058" max="13058" width="26.5703125" style="17" customWidth="1"/>
    <col min="13059" max="13059" width="32" style="17" customWidth="1"/>
    <col min="13060" max="13060" width="22.28515625" style="17" customWidth="1"/>
    <col min="13061" max="13061" width="24.42578125" style="17" customWidth="1"/>
    <col min="13062" max="13063" width="19.28515625" style="17" customWidth="1"/>
    <col min="13064" max="13064" width="31" style="17" customWidth="1"/>
    <col min="13065" max="13312" width="9.140625" style="17"/>
    <col min="13313" max="13313" width="4.85546875" style="17" customWidth="1"/>
    <col min="13314" max="13314" width="26.5703125" style="17" customWidth="1"/>
    <col min="13315" max="13315" width="32" style="17" customWidth="1"/>
    <col min="13316" max="13316" width="22.28515625" style="17" customWidth="1"/>
    <col min="13317" max="13317" width="24.42578125" style="17" customWidth="1"/>
    <col min="13318" max="13319" width="19.28515625" style="17" customWidth="1"/>
    <col min="13320" max="13320" width="31" style="17" customWidth="1"/>
    <col min="13321" max="13568" width="9.140625" style="17"/>
    <col min="13569" max="13569" width="4.85546875" style="17" customWidth="1"/>
    <col min="13570" max="13570" width="26.5703125" style="17" customWidth="1"/>
    <col min="13571" max="13571" width="32" style="17" customWidth="1"/>
    <col min="13572" max="13572" width="22.28515625" style="17" customWidth="1"/>
    <col min="13573" max="13573" width="24.42578125" style="17" customWidth="1"/>
    <col min="13574" max="13575" width="19.28515625" style="17" customWidth="1"/>
    <col min="13576" max="13576" width="31" style="17" customWidth="1"/>
    <col min="13577" max="13824" width="9.140625" style="17"/>
    <col min="13825" max="13825" width="4.85546875" style="17" customWidth="1"/>
    <col min="13826" max="13826" width="26.5703125" style="17" customWidth="1"/>
    <col min="13827" max="13827" width="32" style="17" customWidth="1"/>
    <col min="13828" max="13828" width="22.28515625" style="17" customWidth="1"/>
    <col min="13829" max="13829" width="24.42578125" style="17" customWidth="1"/>
    <col min="13830" max="13831" width="19.28515625" style="17" customWidth="1"/>
    <col min="13832" max="13832" width="31" style="17" customWidth="1"/>
    <col min="13833" max="14080" width="9.140625" style="17"/>
    <col min="14081" max="14081" width="4.85546875" style="17" customWidth="1"/>
    <col min="14082" max="14082" width="26.5703125" style="17" customWidth="1"/>
    <col min="14083" max="14083" width="32" style="17" customWidth="1"/>
    <col min="14084" max="14084" width="22.28515625" style="17" customWidth="1"/>
    <col min="14085" max="14085" width="24.42578125" style="17" customWidth="1"/>
    <col min="14086" max="14087" width="19.28515625" style="17" customWidth="1"/>
    <col min="14088" max="14088" width="31" style="17" customWidth="1"/>
    <col min="14089" max="14336" width="9.140625" style="17"/>
    <col min="14337" max="14337" width="4.85546875" style="17" customWidth="1"/>
    <col min="14338" max="14338" width="26.5703125" style="17" customWidth="1"/>
    <col min="14339" max="14339" width="32" style="17" customWidth="1"/>
    <col min="14340" max="14340" width="22.28515625" style="17" customWidth="1"/>
    <col min="14341" max="14341" width="24.42578125" style="17" customWidth="1"/>
    <col min="14342" max="14343" width="19.28515625" style="17" customWidth="1"/>
    <col min="14344" max="14344" width="31" style="17" customWidth="1"/>
    <col min="14345" max="14592" width="9.140625" style="17"/>
    <col min="14593" max="14593" width="4.85546875" style="17" customWidth="1"/>
    <col min="14594" max="14594" width="26.5703125" style="17" customWidth="1"/>
    <col min="14595" max="14595" width="32" style="17" customWidth="1"/>
    <col min="14596" max="14596" width="22.28515625" style="17" customWidth="1"/>
    <col min="14597" max="14597" width="24.42578125" style="17" customWidth="1"/>
    <col min="14598" max="14599" width="19.28515625" style="17" customWidth="1"/>
    <col min="14600" max="14600" width="31" style="17" customWidth="1"/>
    <col min="14601" max="14848" width="9.140625" style="17"/>
    <col min="14849" max="14849" width="4.85546875" style="17" customWidth="1"/>
    <col min="14850" max="14850" width="26.5703125" style="17" customWidth="1"/>
    <col min="14851" max="14851" width="32" style="17" customWidth="1"/>
    <col min="14852" max="14852" width="22.28515625" style="17" customWidth="1"/>
    <col min="14853" max="14853" width="24.42578125" style="17" customWidth="1"/>
    <col min="14854" max="14855" width="19.28515625" style="17" customWidth="1"/>
    <col min="14856" max="14856" width="31" style="17" customWidth="1"/>
    <col min="14857" max="15104" width="9.140625" style="17"/>
    <col min="15105" max="15105" width="4.85546875" style="17" customWidth="1"/>
    <col min="15106" max="15106" width="26.5703125" style="17" customWidth="1"/>
    <col min="15107" max="15107" width="32" style="17" customWidth="1"/>
    <col min="15108" max="15108" width="22.28515625" style="17" customWidth="1"/>
    <col min="15109" max="15109" width="24.42578125" style="17" customWidth="1"/>
    <col min="15110" max="15111" width="19.28515625" style="17" customWidth="1"/>
    <col min="15112" max="15112" width="31" style="17" customWidth="1"/>
    <col min="15113" max="15360" width="9.140625" style="17"/>
    <col min="15361" max="15361" width="4.85546875" style="17" customWidth="1"/>
    <col min="15362" max="15362" width="26.5703125" style="17" customWidth="1"/>
    <col min="15363" max="15363" width="32" style="17" customWidth="1"/>
    <col min="15364" max="15364" width="22.28515625" style="17" customWidth="1"/>
    <col min="15365" max="15365" width="24.42578125" style="17" customWidth="1"/>
    <col min="15366" max="15367" width="19.28515625" style="17" customWidth="1"/>
    <col min="15368" max="15368" width="31" style="17" customWidth="1"/>
    <col min="15369" max="15616" width="9.140625" style="17"/>
    <col min="15617" max="15617" width="4.85546875" style="17" customWidth="1"/>
    <col min="15618" max="15618" width="26.5703125" style="17" customWidth="1"/>
    <col min="15619" max="15619" width="32" style="17" customWidth="1"/>
    <col min="15620" max="15620" width="22.28515625" style="17" customWidth="1"/>
    <col min="15621" max="15621" width="24.42578125" style="17" customWidth="1"/>
    <col min="15622" max="15623" width="19.28515625" style="17" customWidth="1"/>
    <col min="15624" max="15624" width="31" style="17" customWidth="1"/>
    <col min="15625" max="15872" width="9.140625" style="17"/>
    <col min="15873" max="15873" width="4.85546875" style="17" customWidth="1"/>
    <col min="15874" max="15874" width="26.5703125" style="17" customWidth="1"/>
    <col min="15875" max="15875" width="32" style="17" customWidth="1"/>
    <col min="15876" max="15876" width="22.28515625" style="17" customWidth="1"/>
    <col min="15877" max="15877" width="24.42578125" style="17" customWidth="1"/>
    <col min="15878" max="15879" width="19.28515625" style="17" customWidth="1"/>
    <col min="15880" max="15880" width="31" style="17" customWidth="1"/>
    <col min="15881" max="16128" width="9.140625" style="17"/>
    <col min="16129" max="16129" width="4.85546875" style="17" customWidth="1"/>
    <col min="16130" max="16130" width="26.5703125" style="17" customWidth="1"/>
    <col min="16131" max="16131" width="32" style="17" customWidth="1"/>
    <col min="16132" max="16132" width="22.28515625" style="17" customWidth="1"/>
    <col min="16133" max="16133" width="24.42578125" style="17" customWidth="1"/>
    <col min="16134" max="16135" width="19.28515625" style="17" customWidth="1"/>
    <col min="16136" max="16136" width="31" style="17" customWidth="1"/>
    <col min="16137" max="16384" width="9.140625" style="17"/>
  </cols>
  <sheetData>
    <row r="1" spans="1:20" s="60" customFormat="1" ht="15.75" x14ac:dyDescent="0.25">
      <c r="A1" s="13"/>
      <c r="B1" s="15"/>
      <c r="C1" s="15"/>
      <c r="D1" s="15"/>
      <c r="E1" s="15"/>
      <c r="F1" s="15"/>
      <c r="G1" s="15"/>
      <c r="H1" s="49" t="s">
        <v>160</v>
      </c>
      <c r="I1" s="15"/>
      <c r="J1" s="15"/>
    </row>
    <row r="2" spans="1:20" ht="15.75" x14ac:dyDescent="0.25">
      <c r="A2" s="500" t="s">
        <v>300</v>
      </c>
      <c r="B2" s="500"/>
      <c r="C2" s="500"/>
      <c r="D2" s="500"/>
      <c r="E2" s="500"/>
      <c r="F2" s="500"/>
      <c r="G2" s="500"/>
      <c r="H2" s="500"/>
      <c r="I2" s="18"/>
      <c r="J2" s="18"/>
      <c r="K2" s="18"/>
    </row>
    <row r="3" spans="1:20" s="48" customFormat="1" ht="15.75" x14ac:dyDescent="0.25">
      <c r="A3" s="506"/>
      <c r="B3" s="506"/>
      <c r="C3" s="506"/>
      <c r="D3" s="506"/>
      <c r="E3" s="506"/>
      <c r="F3" s="507"/>
      <c r="G3" s="507"/>
      <c r="H3" s="50"/>
    </row>
    <row r="4" spans="1:20" s="48" customFormat="1" ht="15.75" customHeight="1" x14ac:dyDescent="0.25">
      <c r="A4" s="508" t="s">
        <v>37</v>
      </c>
      <c r="B4" s="508"/>
      <c r="C4" s="508"/>
      <c r="D4" s="508"/>
      <c r="E4" s="508"/>
      <c r="F4" s="508"/>
      <c r="G4" s="508"/>
      <c r="H4" s="508"/>
    </row>
    <row r="5" spans="1:20" ht="15.75" x14ac:dyDescent="0.25">
      <c r="A5" s="500"/>
      <c r="B5" s="500"/>
      <c r="C5" s="500"/>
      <c r="D5" s="500"/>
      <c r="E5" s="500"/>
      <c r="F5" s="500"/>
      <c r="G5" s="500"/>
      <c r="H5" s="500"/>
      <c r="I5" s="16"/>
      <c r="J5" s="16"/>
    </row>
    <row r="6" spans="1:20" ht="15.75" x14ac:dyDescent="0.25">
      <c r="A6" s="191"/>
      <c r="B6" s="191"/>
      <c r="C6" s="191"/>
      <c r="D6" s="191"/>
      <c r="E6" s="191"/>
      <c r="F6" s="191"/>
      <c r="G6" s="191"/>
      <c r="H6" s="191"/>
      <c r="I6" s="16"/>
      <c r="J6" s="16"/>
    </row>
    <row r="7" spans="1:20" s="206" customFormat="1" ht="15.75" customHeight="1" x14ac:dyDescent="0.25">
      <c r="A7" s="460" t="s">
        <v>53</v>
      </c>
      <c r="B7" s="509" t="s">
        <v>54</v>
      </c>
      <c r="C7" s="509" t="s">
        <v>153</v>
      </c>
      <c r="D7" s="509" t="s">
        <v>154</v>
      </c>
      <c r="E7" s="509" t="s">
        <v>56</v>
      </c>
      <c r="F7" s="460" t="s">
        <v>57</v>
      </c>
      <c r="G7" s="460"/>
      <c r="H7" s="460" t="s">
        <v>310</v>
      </c>
      <c r="I7" s="447" t="s">
        <v>179</v>
      </c>
      <c r="J7" s="447"/>
      <c r="K7" s="447"/>
      <c r="L7" s="447"/>
      <c r="M7" s="447"/>
      <c r="N7" s="447"/>
      <c r="O7" s="447"/>
      <c r="P7" s="447"/>
      <c r="Q7" s="447"/>
      <c r="R7" s="448" t="s">
        <v>221</v>
      </c>
      <c r="S7" s="449"/>
      <c r="T7" s="450"/>
    </row>
    <row r="8" spans="1:20" s="206" customFormat="1" ht="15.75" customHeight="1" x14ac:dyDescent="0.25">
      <c r="A8" s="460"/>
      <c r="B8" s="509"/>
      <c r="C8" s="509"/>
      <c r="D8" s="509"/>
      <c r="E8" s="509"/>
      <c r="F8" s="460"/>
      <c r="G8" s="460"/>
      <c r="H8" s="460"/>
      <c r="I8" s="447" t="s">
        <v>224</v>
      </c>
      <c r="J8" s="447"/>
      <c r="K8" s="447"/>
      <c r="L8" s="447" t="s">
        <v>223</v>
      </c>
      <c r="M8" s="447"/>
      <c r="N8" s="447"/>
      <c r="O8" s="447" t="s">
        <v>222</v>
      </c>
      <c r="P8" s="447"/>
      <c r="Q8" s="447"/>
      <c r="R8" s="451"/>
      <c r="S8" s="452"/>
      <c r="T8" s="453"/>
    </row>
    <row r="9" spans="1:20" s="62" customFormat="1" ht="15.75" customHeight="1" x14ac:dyDescent="0.2">
      <c r="A9" s="460"/>
      <c r="B9" s="509"/>
      <c r="C9" s="509"/>
      <c r="D9" s="509"/>
      <c r="E9" s="509"/>
      <c r="F9" s="460"/>
      <c r="G9" s="460"/>
      <c r="H9" s="460"/>
      <c r="I9" s="460" t="s">
        <v>333</v>
      </c>
      <c r="J9" s="460" t="s">
        <v>57</v>
      </c>
      <c r="K9" s="462"/>
      <c r="L9" s="460" t="s">
        <v>333</v>
      </c>
      <c r="M9" s="460" t="s">
        <v>57</v>
      </c>
      <c r="N9" s="462"/>
      <c r="O9" s="460" t="s">
        <v>333</v>
      </c>
      <c r="P9" s="460" t="s">
        <v>57</v>
      </c>
      <c r="Q9" s="462"/>
      <c r="R9" s="460" t="s">
        <v>218</v>
      </c>
      <c r="S9" s="460" t="s">
        <v>57</v>
      </c>
      <c r="T9" s="462"/>
    </row>
    <row r="10" spans="1:20" s="62" customFormat="1" ht="94.5" x14ac:dyDescent="0.2">
      <c r="A10" s="460"/>
      <c r="B10" s="509"/>
      <c r="C10" s="509"/>
      <c r="D10" s="509"/>
      <c r="E10" s="509"/>
      <c r="F10" s="224" t="s">
        <v>58</v>
      </c>
      <c r="G10" s="224" t="s">
        <v>334</v>
      </c>
      <c r="H10" s="460"/>
      <c r="I10" s="461"/>
      <c r="J10" s="225" t="s">
        <v>58</v>
      </c>
      <c r="K10" s="225" t="s">
        <v>334</v>
      </c>
      <c r="L10" s="461"/>
      <c r="M10" s="225" t="s">
        <v>58</v>
      </c>
      <c r="N10" s="225" t="s">
        <v>334</v>
      </c>
      <c r="O10" s="461"/>
      <c r="P10" s="225" t="s">
        <v>58</v>
      </c>
      <c r="Q10" s="225" t="s">
        <v>334</v>
      </c>
      <c r="R10" s="461"/>
      <c r="S10" s="225" t="s">
        <v>58</v>
      </c>
      <c r="T10" s="225" t="s">
        <v>334</v>
      </c>
    </row>
    <row r="11" spans="1:20" ht="15.75" x14ac:dyDescent="0.25">
      <c r="A11" s="63">
        <v>1</v>
      </c>
      <c r="B11" s="57"/>
      <c r="C11" s="57"/>
      <c r="D11" s="57"/>
      <c r="E11" s="64">
        <f>C11*D11</f>
        <v>0</v>
      </c>
      <c r="F11" s="65"/>
      <c r="G11" s="59"/>
      <c r="H11" s="57"/>
      <c r="I11" s="78"/>
      <c r="J11" s="78"/>
      <c r="K11" s="78"/>
      <c r="L11" s="78"/>
      <c r="M11" s="78"/>
      <c r="N11" s="78"/>
      <c r="O11" s="78"/>
      <c r="P11" s="78"/>
      <c r="Q11" s="78"/>
      <c r="R11" s="55"/>
      <c r="S11" s="55"/>
      <c r="T11" s="55"/>
    </row>
    <row r="12" spans="1:20" ht="15.75" x14ac:dyDescent="0.25">
      <c r="A12" s="63">
        <v>2</v>
      </c>
      <c r="B12" s="57"/>
      <c r="C12" s="57"/>
      <c r="D12" s="57"/>
      <c r="E12" s="64">
        <f t="shared" ref="E12:E29" si="0">C12*D12</f>
        <v>0</v>
      </c>
      <c r="F12" s="65"/>
      <c r="G12" s="59"/>
      <c r="H12" s="57"/>
      <c r="I12" s="78"/>
      <c r="J12" s="78"/>
      <c r="K12" s="78"/>
      <c r="L12" s="78"/>
      <c r="M12" s="78"/>
      <c r="N12" s="78"/>
      <c r="O12" s="78"/>
      <c r="P12" s="78"/>
      <c r="Q12" s="78"/>
      <c r="R12" s="55"/>
      <c r="S12" s="55"/>
      <c r="T12" s="55"/>
    </row>
    <row r="13" spans="1:20" ht="15.75" x14ac:dyDescent="0.25">
      <c r="A13" s="63">
        <v>3</v>
      </c>
      <c r="B13" s="57"/>
      <c r="C13" s="21"/>
      <c r="D13" s="57"/>
      <c r="E13" s="64">
        <f t="shared" si="0"/>
        <v>0</v>
      </c>
      <c r="F13" s="65"/>
      <c r="G13" s="59"/>
      <c r="H13" s="57"/>
      <c r="I13" s="78"/>
      <c r="J13" s="78"/>
      <c r="K13" s="78"/>
      <c r="L13" s="78"/>
      <c r="M13" s="78"/>
      <c r="N13" s="78"/>
      <c r="O13" s="78"/>
      <c r="P13" s="78"/>
      <c r="Q13" s="78"/>
      <c r="R13" s="55"/>
      <c r="S13" s="55"/>
      <c r="T13" s="55"/>
    </row>
    <row r="14" spans="1:20" ht="15.75" x14ac:dyDescent="0.25">
      <c r="A14" s="63">
        <v>4</v>
      </c>
      <c r="B14" s="57"/>
      <c r="C14" s="36"/>
      <c r="D14" s="21"/>
      <c r="E14" s="64">
        <f t="shared" si="0"/>
        <v>0</v>
      </c>
      <c r="F14" s="65"/>
      <c r="G14" s="59"/>
      <c r="H14" s="57"/>
      <c r="I14" s="78"/>
      <c r="J14" s="78"/>
      <c r="K14" s="78"/>
      <c r="L14" s="78"/>
      <c r="M14" s="78"/>
      <c r="N14" s="78"/>
      <c r="O14" s="78"/>
      <c r="P14" s="78"/>
      <c r="Q14" s="78"/>
      <c r="R14" s="55"/>
      <c r="S14" s="55"/>
      <c r="T14" s="55"/>
    </row>
    <row r="15" spans="1:20" ht="15.75" x14ac:dyDescent="0.25">
      <c r="A15" s="63">
        <v>5</v>
      </c>
      <c r="B15" s="57"/>
      <c r="C15" s="21"/>
      <c r="D15" s="21"/>
      <c r="E15" s="64">
        <f t="shared" si="0"/>
        <v>0</v>
      </c>
      <c r="F15" s="65"/>
      <c r="G15" s="59"/>
      <c r="H15" s="57"/>
      <c r="I15" s="78"/>
      <c r="J15" s="78"/>
      <c r="K15" s="78"/>
      <c r="L15" s="78"/>
      <c r="M15" s="78"/>
      <c r="N15" s="78"/>
      <c r="O15" s="78"/>
      <c r="P15" s="78"/>
      <c r="Q15" s="78"/>
      <c r="R15" s="55"/>
      <c r="S15" s="55"/>
      <c r="T15" s="55"/>
    </row>
    <row r="16" spans="1:20" ht="15.75" x14ac:dyDescent="0.25">
      <c r="A16" s="63">
        <v>6</v>
      </c>
      <c r="B16" s="57"/>
      <c r="C16" s="21"/>
      <c r="D16" s="40"/>
      <c r="E16" s="64">
        <f t="shared" si="0"/>
        <v>0</v>
      </c>
      <c r="F16" s="65"/>
      <c r="G16" s="59"/>
      <c r="H16" s="57"/>
      <c r="I16" s="78"/>
      <c r="J16" s="78"/>
      <c r="K16" s="78"/>
      <c r="L16" s="78"/>
      <c r="M16" s="78"/>
      <c r="N16" s="78"/>
      <c r="O16" s="78"/>
      <c r="P16" s="78"/>
      <c r="Q16" s="78"/>
      <c r="R16" s="103"/>
      <c r="S16" s="103"/>
      <c r="T16" s="103"/>
    </row>
    <row r="17" spans="1:20" ht="15.75" x14ac:dyDescent="0.25">
      <c r="A17" s="63">
        <v>7</v>
      </c>
      <c r="B17" s="57"/>
      <c r="C17" s="21"/>
      <c r="D17" s="57"/>
      <c r="E17" s="64">
        <f t="shared" si="0"/>
        <v>0</v>
      </c>
      <c r="F17" s="65"/>
      <c r="G17" s="59"/>
      <c r="H17" s="57"/>
      <c r="I17" s="78"/>
      <c r="J17" s="78"/>
      <c r="K17" s="78"/>
      <c r="L17" s="78"/>
      <c r="M17" s="78"/>
      <c r="N17" s="78"/>
      <c r="O17" s="78"/>
      <c r="P17" s="78"/>
      <c r="Q17" s="78"/>
      <c r="R17" s="103"/>
      <c r="S17" s="103"/>
      <c r="T17" s="103"/>
    </row>
    <row r="18" spans="1:20" ht="15.75" x14ac:dyDescent="0.25">
      <c r="A18" s="63">
        <v>8</v>
      </c>
      <c r="B18" s="57"/>
      <c r="C18" s="21"/>
      <c r="D18" s="57"/>
      <c r="E18" s="64">
        <f t="shared" si="0"/>
        <v>0</v>
      </c>
      <c r="F18" s="65"/>
      <c r="G18" s="57"/>
      <c r="H18" s="57"/>
      <c r="I18" s="78"/>
      <c r="J18" s="78"/>
      <c r="K18" s="78"/>
      <c r="L18" s="78"/>
      <c r="M18" s="78"/>
      <c r="N18" s="78"/>
      <c r="O18" s="78"/>
      <c r="P18" s="78"/>
      <c r="Q18" s="78"/>
      <c r="R18" s="103"/>
      <c r="S18" s="103"/>
      <c r="T18" s="103"/>
    </row>
    <row r="19" spans="1:20" ht="15.75" x14ac:dyDescent="0.25">
      <c r="A19" s="63">
        <v>9</v>
      </c>
      <c r="B19" s="21"/>
      <c r="C19" s="18"/>
      <c r="D19" s="21"/>
      <c r="E19" s="64">
        <f t="shared" si="0"/>
        <v>0</v>
      </c>
      <c r="F19" s="65"/>
      <c r="G19" s="6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15.75" x14ac:dyDescent="0.25">
      <c r="A20" s="63">
        <v>10</v>
      </c>
      <c r="B20" s="21"/>
      <c r="C20" s="21"/>
      <c r="D20" s="21"/>
      <c r="E20" s="64">
        <f t="shared" si="0"/>
        <v>0</v>
      </c>
      <c r="F20" s="67"/>
      <c r="G20" s="6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15.75" x14ac:dyDescent="0.25">
      <c r="A21" s="63">
        <v>11</v>
      </c>
      <c r="B21" s="21"/>
      <c r="C21" s="36"/>
      <c r="D21" s="36"/>
      <c r="E21" s="64">
        <f t="shared" si="0"/>
        <v>0</v>
      </c>
      <c r="F21" s="68"/>
      <c r="G21" s="6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ht="15.75" x14ac:dyDescent="0.25">
      <c r="A22" s="63">
        <v>12</v>
      </c>
      <c r="B22" s="21"/>
      <c r="C22" s="36"/>
      <c r="D22" s="36"/>
      <c r="E22" s="64">
        <f t="shared" si="0"/>
        <v>0</v>
      </c>
      <c r="F22" s="68"/>
      <c r="G22" s="6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ht="15.75" x14ac:dyDescent="0.25">
      <c r="A23" s="63">
        <v>13</v>
      </c>
      <c r="B23" s="21"/>
      <c r="C23" s="36"/>
      <c r="D23" s="36"/>
      <c r="E23" s="64">
        <f t="shared" si="0"/>
        <v>0</v>
      </c>
      <c r="F23" s="68"/>
      <c r="G23" s="6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.75" x14ac:dyDescent="0.25">
      <c r="A24" s="63">
        <v>14</v>
      </c>
      <c r="B24" s="69"/>
      <c r="C24" s="37"/>
      <c r="D24" s="37"/>
      <c r="E24" s="64">
        <f t="shared" si="0"/>
        <v>0</v>
      </c>
      <c r="F24" s="37"/>
      <c r="G24" s="6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ht="15.75" x14ac:dyDescent="0.25">
      <c r="A25" s="63">
        <v>15</v>
      </c>
      <c r="B25" s="21"/>
      <c r="C25" s="21"/>
      <c r="D25" s="21"/>
      <c r="E25" s="64">
        <f t="shared" si="0"/>
        <v>0</v>
      </c>
      <c r="F25" s="65"/>
      <c r="G25" s="6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1:20" ht="15.75" x14ac:dyDescent="0.25">
      <c r="A26" s="63">
        <v>16</v>
      </c>
      <c r="B26" s="21"/>
      <c r="C26" s="21"/>
      <c r="D26" s="21"/>
      <c r="E26" s="64">
        <f t="shared" si="0"/>
        <v>0</v>
      </c>
      <c r="F26" s="65"/>
      <c r="G26" s="6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x14ac:dyDescent="0.25">
      <c r="A27" s="63">
        <v>17</v>
      </c>
      <c r="B27" s="21"/>
      <c r="C27" s="21"/>
      <c r="D27" s="21"/>
      <c r="E27" s="64">
        <f t="shared" si="0"/>
        <v>0</v>
      </c>
      <c r="F27" s="65"/>
      <c r="G27" s="6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15.75" x14ac:dyDescent="0.25">
      <c r="A28" s="63">
        <v>18</v>
      </c>
      <c r="B28" s="21"/>
      <c r="C28" s="21"/>
      <c r="D28" s="21"/>
      <c r="E28" s="64">
        <f t="shared" si="0"/>
        <v>0</v>
      </c>
      <c r="F28" s="65"/>
      <c r="G28" s="6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15.75" x14ac:dyDescent="0.25">
      <c r="A29" s="63">
        <v>19</v>
      </c>
      <c r="B29" s="21"/>
      <c r="C29" s="21"/>
      <c r="D29" s="21"/>
      <c r="E29" s="64">
        <f t="shared" si="0"/>
        <v>0</v>
      </c>
      <c r="F29" s="68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5.75" x14ac:dyDescent="0.25">
      <c r="A30" s="505" t="s">
        <v>55</v>
      </c>
      <c r="B30" s="505"/>
      <c r="C30" s="505"/>
      <c r="D30" s="505"/>
      <c r="E30" s="39">
        <f>SUM(E11:E29)</f>
        <v>0</v>
      </c>
      <c r="F30" s="39">
        <f t="shared" ref="F30:G30" si="1">SUM(F11:F29)</f>
        <v>0</v>
      </c>
      <c r="G30" s="39">
        <f t="shared" si="1"/>
        <v>0</v>
      </c>
      <c r="H30" s="21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15.75" x14ac:dyDescent="0.25">
      <c r="A31" s="181"/>
      <c r="B31" s="181"/>
      <c r="C31" s="181"/>
      <c r="D31" s="181"/>
      <c r="E31" s="181"/>
      <c r="F31" s="70"/>
      <c r="G31" s="70"/>
      <c r="H31" s="71"/>
      <c r="I31" s="16"/>
      <c r="J31" s="16"/>
    </row>
    <row r="32" spans="1:20" ht="15.75" x14ac:dyDescent="0.25">
      <c r="A32" s="510"/>
      <c r="B32" s="510"/>
      <c r="C32" s="510"/>
      <c r="D32" s="510"/>
      <c r="E32" s="72"/>
      <c r="F32" s="73"/>
      <c r="G32" s="73"/>
      <c r="H32" s="18"/>
      <c r="I32" s="16"/>
      <c r="J32" s="16"/>
    </row>
    <row r="33" spans="1:10" ht="15.75" x14ac:dyDescent="0.25">
      <c r="A33" s="19"/>
      <c r="B33" s="4"/>
      <c r="C33" s="4"/>
      <c r="D33" s="16"/>
      <c r="E33" s="16"/>
      <c r="F33" s="16"/>
      <c r="G33" s="16"/>
      <c r="H33" s="16"/>
      <c r="I33" s="16"/>
      <c r="J33" s="16"/>
    </row>
    <row r="34" spans="1:10" ht="15.75" x14ac:dyDescent="0.25">
      <c r="A34" s="58"/>
      <c r="B34" s="58"/>
      <c r="C34" s="23"/>
      <c r="D34" s="16"/>
      <c r="E34" s="16"/>
      <c r="F34" s="16"/>
      <c r="G34" s="16"/>
      <c r="H34" s="16"/>
      <c r="I34" s="16"/>
      <c r="J34" s="16"/>
    </row>
    <row r="35" spans="1:10" ht="15.7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5.7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</sheetData>
  <mergeCells count="26">
    <mergeCell ref="A30:D30"/>
    <mergeCell ref="A32:D32"/>
    <mergeCell ref="E7:E10"/>
    <mergeCell ref="F7:G9"/>
    <mergeCell ref="H7:H10"/>
    <mergeCell ref="A2:H2"/>
    <mergeCell ref="A3:G3"/>
    <mergeCell ref="A4:H4"/>
    <mergeCell ref="A5:H5"/>
    <mergeCell ref="A7:A10"/>
    <mergeCell ref="B7:B10"/>
    <mergeCell ref="C7:C10"/>
    <mergeCell ref="D7:D10"/>
    <mergeCell ref="I7:Q7"/>
    <mergeCell ref="R7:T8"/>
    <mergeCell ref="I8:K8"/>
    <mergeCell ref="L8:N8"/>
    <mergeCell ref="O8:Q8"/>
    <mergeCell ref="P9:Q9"/>
    <mergeCell ref="R9:R10"/>
    <mergeCell ref="S9:T9"/>
    <mergeCell ref="I9:I10"/>
    <mergeCell ref="J9:K9"/>
    <mergeCell ref="L9:L10"/>
    <mergeCell ref="M9:N9"/>
    <mergeCell ref="O9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Normal="100" workbookViewId="0">
      <selection activeCell="C24" sqref="C24"/>
    </sheetView>
  </sheetViews>
  <sheetFormatPr defaultRowHeight="15" x14ac:dyDescent="0.2"/>
  <cols>
    <col min="1" max="1" width="5.42578125" style="17" customWidth="1"/>
    <col min="2" max="2" width="52.140625" style="17" customWidth="1"/>
    <col min="3" max="3" width="27.42578125" style="17" customWidth="1"/>
    <col min="4" max="4" width="20.85546875" style="17" customWidth="1"/>
    <col min="5" max="5" width="17.7109375" style="17" customWidth="1"/>
    <col min="6" max="6" width="23.28515625" style="17" customWidth="1"/>
    <col min="7" max="7" width="20.140625" style="17" customWidth="1"/>
    <col min="8" max="8" width="20.28515625" style="17" bestFit="1" customWidth="1"/>
    <col min="9" max="9" width="14.5703125" style="17" customWidth="1"/>
    <col min="10" max="10" width="15.7109375" style="17" customWidth="1"/>
    <col min="11" max="11" width="30.42578125" style="17" customWidth="1"/>
    <col min="12" max="12" width="20.140625" style="17" customWidth="1"/>
    <col min="13" max="13" width="18.7109375" style="17" customWidth="1"/>
    <col min="14" max="14" width="17.7109375" style="17" customWidth="1"/>
    <col min="15" max="15" width="18.42578125" style="17" customWidth="1"/>
    <col min="16" max="16" width="17" style="17" customWidth="1"/>
    <col min="17" max="17" width="16" style="17" customWidth="1"/>
    <col min="18" max="18" width="17.140625" style="17" customWidth="1"/>
    <col min="19" max="19" width="19.7109375" style="17" customWidth="1"/>
    <col min="20" max="20" width="18" style="17" customWidth="1"/>
    <col min="21" max="256" width="9.140625" style="17"/>
    <col min="257" max="257" width="4.7109375" style="17" customWidth="1"/>
    <col min="258" max="258" width="5.42578125" style="17" customWidth="1"/>
    <col min="259" max="259" width="30.7109375" style="17" customWidth="1"/>
    <col min="260" max="260" width="24.42578125" style="17" customWidth="1"/>
    <col min="261" max="261" width="27" style="17" customWidth="1"/>
    <col min="262" max="262" width="23.28515625" style="17" customWidth="1"/>
    <col min="263" max="263" width="20.140625" style="17" customWidth="1"/>
    <col min="264" max="264" width="37" style="17" customWidth="1"/>
    <col min="265" max="265" width="9.5703125" style="17" customWidth="1"/>
    <col min="266" max="266" width="15.7109375" style="17" customWidth="1"/>
    <col min="267" max="267" width="30.42578125" style="17" customWidth="1"/>
    <col min="268" max="512" width="9.140625" style="17"/>
    <col min="513" max="513" width="4.7109375" style="17" customWidth="1"/>
    <col min="514" max="514" width="5.42578125" style="17" customWidth="1"/>
    <col min="515" max="515" width="30.7109375" style="17" customWidth="1"/>
    <col min="516" max="516" width="24.42578125" style="17" customWidth="1"/>
    <col min="517" max="517" width="27" style="17" customWidth="1"/>
    <col min="518" max="518" width="23.28515625" style="17" customWidth="1"/>
    <col min="519" max="519" width="20.140625" style="17" customWidth="1"/>
    <col min="520" max="520" width="37" style="17" customWidth="1"/>
    <col min="521" max="521" width="9.5703125" style="17" customWidth="1"/>
    <col min="522" max="522" width="15.7109375" style="17" customWidth="1"/>
    <col min="523" max="523" width="30.42578125" style="17" customWidth="1"/>
    <col min="524" max="768" width="9.140625" style="17"/>
    <col min="769" max="769" width="4.7109375" style="17" customWidth="1"/>
    <col min="770" max="770" width="5.42578125" style="17" customWidth="1"/>
    <col min="771" max="771" width="30.7109375" style="17" customWidth="1"/>
    <col min="772" max="772" width="24.42578125" style="17" customWidth="1"/>
    <col min="773" max="773" width="27" style="17" customWidth="1"/>
    <col min="774" max="774" width="23.28515625" style="17" customWidth="1"/>
    <col min="775" max="775" width="20.140625" style="17" customWidth="1"/>
    <col min="776" max="776" width="37" style="17" customWidth="1"/>
    <col min="777" max="777" width="9.5703125" style="17" customWidth="1"/>
    <col min="778" max="778" width="15.7109375" style="17" customWidth="1"/>
    <col min="779" max="779" width="30.42578125" style="17" customWidth="1"/>
    <col min="780" max="1024" width="9.140625" style="17"/>
    <col min="1025" max="1025" width="4.7109375" style="17" customWidth="1"/>
    <col min="1026" max="1026" width="5.42578125" style="17" customWidth="1"/>
    <col min="1027" max="1027" width="30.7109375" style="17" customWidth="1"/>
    <col min="1028" max="1028" width="24.42578125" style="17" customWidth="1"/>
    <col min="1029" max="1029" width="27" style="17" customWidth="1"/>
    <col min="1030" max="1030" width="23.28515625" style="17" customWidth="1"/>
    <col min="1031" max="1031" width="20.140625" style="17" customWidth="1"/>
    <col min="1032" max="1032" width="37" style="17" customWidth="1"/>
    <col min="1033" max="1033" width="9.5703125" style="17" customWidth="1"/>
    <col min="1034" max="1034" width="15.7109375" style="17" customWidth="1"/>
    <col min="1035" max="1035" width="30.42578125" style="17" customWidth="1"/>
    <col min="1036" max="1280" width="9.140625" style="17"/>
    <col min="1281" max="1281" width="4.7109375" style="17" customWidth="1"/>
    <col min="1282" max="1282" width="5.42578125" style="17" customWidth="1"/>
    <col min="1283" max="1283" width="30.7109375" style="17" customWidth="1"/>
    <col min="1284" max="1284" width="24.42578125" style="17" customWidth="1"/>
    <col min="1285" max="1285" width="27" style="17" customWidth="1"/>
    <col min="1286" max="1286" width="23.28515625" style="17" customWidth="1"/>
    <col min="1287" max="1287" width="20.140625" style="17" customWidth="1"/>
    <col min="1288" max="1288" width="37" style="17" customWidth="1"/>
    <col min="1289" max="1289" width="9.5703125" style="17" customWidth="1"/>
    <col min="1290" max="1290" width="15.7109375" style="17" customWidth="1"/>
    <col min="1291" max="1291" width="30.42578125" style="17" customWidth="1"/>
    <col min="1292" max="1536" width="9.140625" style="17"/>
    <col min="1537" max="1537" width="4.7109375" style="17" customWidth="1"/>
    <col min="1538" max="1538" width="5.42578125" style="17" customWidth="1"/>
    <col min="1539" max="1539" width="30.7109375" style="17" customWidth="1"/>
    <col min="1540" max="1540" width="24.42578125" style="17" customWidth="1"/>
    <col min="1541" max="1541" width="27" style="17" customWidth="1"/>
    <col min="1542" max="1542" width="23.28515625" style="17" customWidth="1"/>
    <col min="1543" max="1543" width="20.140625" style="17" customWidth="1"/>
    <col min="1544" max="1544" width="37" style="17" customWidth="1"/>
    <col min="1545" max="1545" width="9.5703125" style="17" customWidth="1"/>
    <col min="1546" max="1546" width="15.7109375" style="17" customWidth="1"/>
    <col min="1547" max="1547" width="30.42578125" style="17" customWidth="1"/>
    <col min="1548" max="1792" width="9.140625" style="17"/>
    <col min="1793" max="1793" width="4.7109375" style="17" customWidth="1"/>
    <col min="1794" max="1794" width="5.42578125" style="17" customWidth="1"/>
    <col min="1795" max="1795" width="30.7109375" style="17" customWidth="1"/>
    <col min="1796" max="1796" width="24.42578125" style="17" customWidth="1"/>
    <col min="1797" max="1797" width="27" style="17" customWidth="1"/>
    <col min="1798" max="1798" width="23.28515625" style="17" customWidth="1"/>
    <col min="1799" max="1799" width="20.140625" style="17" customWidth="1"/>
    <col min="1800" max="1800" width="37" style="17" customWidth="1"/>
    <col min="1801" max="1801" width="9.5703125" style="17" customWidth="1"/>
    <col min="1802" max="1802" width="15.7109375" style="17" customWidth="1"/>
    <col min="1803" max="1803" width="30.42578125" style="17" customWidth="1"/>
    <col min="1804" max="2048" width="9.140625" style="17"/>
    <col min="2049" max="2049" width="4.7109375" style="17" customWidth="1"/>
    <col min="2050" max="2050" width="5.42578125" style="17" customWidth="1"/>
    <col min="2051" max="2051" width="30.7109375" style="17" customWidth="1"/>
    <col min="2052" max="2052" width="24.42578125" style="17" customWidth="1"/>
    <col min="2053" max="2053" width="27" style="17" customWidth="1"/>
    <col min="2054" max="2054" width="23.28515625" style="17" customWidth="1"/>
    <col min="2055" max="2055" width="20.140625" style="17" customWidth="1"/>
    <col min="2056" max="2056" width="37" style="17" customWidth="1"/>
    <col min="2057" max="2057" width="9.5703125" style="17" customWidth="1"/>
    <col min="2058" max="2058" width="15.7109375" style="17" customWidth="1"/>
    <col min="2059" max="2059" width="30.42578125" style="17" customWidth="1"/>
    <col min="2060" max="2304" width="9.140625" style="17"/>
    <col min="2305" max="2305" width="4.7109375" style="17" customWidth="1"/>
    <col min="2306" max="2306" width="5.42578125" style="17" customWidth="1"/>
    <col min="2307" max="2307" width="30.7109375" style="17" customWidth="1"/>
    <col min="2308" max="2308" width="24.42578125" style="17" customWidth="1"/>
    <col min="2309" max="2309" width="27" style="17" customWidth="1"/>
    <col min="2310" max="2310" width="23.28515625" style="17" customWidth="1"/>
    <col min="2311" max="2311" width="20.140625" style="17" customWidth="1"/>
    <col min="2312" max="2312" width="37" style="17" customWidth="1"/>
    <col min="2313" max="2313" width="9.5703125" style="17" customWidth="1"/>
    <col min="2314" max="2314" width="15.7109375" style="17" customWidth="1"/>
    <col min="2315" max="2315" width="30.42578125" style="17" customWidth="1"/>
    <col min="2316" max="2560" width="9.140625" style="17"/>
    <col min="2561" max="2561" width="4.7109375" style="17" customWidth="1"/>
    <col min="2562" max="2562" width="5.42578125" style="17" customWidth="1"/>
    <col min="2563" max="2563" width="30.7109375" style="17" customWidth="1"/>
    <col min="2564" max="2564" width="24.42578125" style="17" customWidth="1"/>
    <col min="2565" max="2565" width="27" style="17" customWidth="1"/>
    <col min="2566" max="2566" width="23.28515625" style="17" customWidth="1"/>
    <col min="2567" max="2567" width="20.140625" style="17" customWidth="1"/>
    <col min="2568" max="2568" width="37" style="17" customWidth="1"/>
    <col min="2569" max="2569" width="9.5703125" style="17" customWidth="1"/>
    <col min="2570" max="2570" width="15.7109375" style="17" customWidth="1"/>
    <col min="2571" max="2571" width="30.42578125" style="17" customWidth="1"/>
    <col min="2572" max="2816" width="9.140625" style="17"/>
    <col min="2817" max="2817" width="4.7109375" style="17" customWidth="1"/>
    <col min="2818" max="2818" width="5.42578125" style="17" customWidth="1"/>
    <col min="2819" max="2819" width="30.7109375" style="17" customWidth="1"/>
    <col min="2820" max="2820" width="24.42578125" style="17" customWidth="1"/>
    <col min="2821" max="2821" width="27" style="17" customWidth="1"/>
    <col min="2822" max="2822" width="23.28515625" style="17" customWidth="1"/>
    <col min="2823" max="2823" width="20.140625" style="17" customWidth="1"/>
    <col min="2824" max="2824" width="37" style="17" customWidth="1"/>
    <col min="2825" max="2825" width="9.5703125" style="17" customWidth="1"/>
    <col min="2826" max="2826" width="15.7109375" style="17" customWidth="1"/>
    <col min="2827" max="2827" width="30.42578125" style="17" customWidth="1"/>
    <col min="2828" max="3072" width="9.140625" style="17"/>
    <col min="3073" max="3073" width="4.7109375" style="17" customWidth="1"/>
    <col min="3074" max="3074" width="5.42578125" style="17" customWidth="1"/>
    <col min="3075" max="3075" width="30.7109375" style="17" customWidth="1"/>
    <col min="3076" max="3076" width="24.42578125" style="17" customWidth="1"/>
    <col min="3077" max="3077" width="27" style="17" customWidth="1"/>
    <col min="3078" max="3078" width="23.28515625" style="17" customWidth="1"/>
    <col min="3079" max="3079" width="20.140625" style="17" customWidth="1"/>
    <col min="3080" max="3080" width="37" style="17" customWidth="1"/>
    <col min="3081" max="3081" width="9.5703125" style="17" customWidth="1"/>
    <col min="3082" max="3082" width="15.7109375" style="17" customWidth="1"/>
    <col min="3083" max="3083" width="30.42578125" style="17" customWidth="1"/>
    <col min="3084" max="3328" width="9.140625" style="17"/>
    <col min="3329" max="3329" width="4.7109375" style="17" customWidth="1"/>
    <col min="3330" max="3330" width="5.42578125" style="17" customWidth="1"/>
    <col min="3331" max="3331" width="30.7109375" style="17" customWidth="1"/>
    <col min="3332" max="3332" width="24.42578125" style="17" customWidth="1"/>
    <col min="3333" max="3333" width="27" style="17" customWidth="1"/>
    <col min="3334" max="3334" width="23.28515625" style="17" customWidth="1"/>
    <col min="3335" max="3335" width="20.140625" style="17" customWidth="1"/>
    <col min="3336" max="3336" width="37" style="17" customWidth="1"/>
    <col min="3337" max="3337" width="9.5703125" style="17" customWidth="1"/>
    <col min="3338" max="3338" width="15.7109375" style="17" customWidth="1"/>
    <col min="3339" max="3339" width="30.42578125" style="17" customWidth="1"/>
    <col min="3340" max="3584" width="9.140625" style="17"/>
    <col min="3585" max="3585" width="4.7109375" style="17" customWidth="1"/>
    <col min="3586" max="3586" width="5.42578125" style="17" customWidth="1"/>
    <col min="3587" max="3587" width="30.7109375" style="17" customWidth="1"/>
    <col min="3588" max="3588" width="24.42578125" style="17" customWidth="1"/>
    <col min="3589" max="3589" width="27" style="17" customWidth="1"/>
    <col min="3590" max="3590" width="23.28515625" style="17" customWidth="1"/>
    <col min="3591" max="3591" width="20.140625" style="17" customWidth="1"/>
    <col min="3592" max="3592" width="37" style="17" customWidth="1"/>
    <col min="3593" max="3593" width="9.5703125" style="17" customWidth="1"/>
    <col min="3594" max="3594" width="15.7109375" style="17" customWidth="1"/>
    <col min="3595" max="3595" width="30.42578125" style="17" customWidth="1"/>
    <col min="3596" max="3840" width="9.140625" style="17"/>
    <col min="3841" max="3841" width="4.7109375" style="17" customWidth="1"/>
    <col min="3842" max="3842" width="5.42578125" style="17" customWidth="1"/>
    <col min="3843" max="3843" width="30.7109375" style="17" customWidth="1"/>
    <col min="3844" max="3844" width="24.42578125" style="17" customWidth="1"/>
    <col min="3845" max="3845" width="27" style="17" customWidth="1"/>
    <col min="3846" max="3846" width="23.28515625" style="17" customWidth="1"/>
    <col min="3847" max="3847" width="20.140625" style="17" customWidth="1"/>
    <col min="3848" max="3848" width="37" style="17" customWidth="1"/>
    <col min="3849" max="3849" width="9.5703125" style="17" customWidth="1"/>
    <col min="3850" max="3850" width="15.7109375" style="17" customWidth="1"/>
    <col min="3851" max="3851" width="30.42578125" style="17" customWidth="1"/>
    <col min="3852" max="4096" width="9.140625" style="17"/>
    <col min="4097" max="4097" width="4.7109375" style="17" customWidth="1"/>
    <col min="4098" max="4098" width="5.42578125" style="17" customWidth="1"/>
    <col min="4099" max="4099" width="30.7109375" style="17" customWidth="1"/>
    <col min="4100" max="4100" width="24.42578125" style="17" customWidth="1"/>
    <col min="4101" max="4101" width="27" style="17" customWidth="1"/>
    <col min="4102" max="4102" width="23.28515625" style="17" customWidth="1"/>
    <col min="4103" max="4103" width="20.140625" style="17" customWidth="1"/>
    <col min="4104" max="4104" width="37" style="17" customWidth="1"/>
    <col min="4105" max="4105" width="9.5703125" style="17" customWidth="1"/>
    <col min="4106" max="4106" width="15.7109375" style="17" customWidth="1"/>
    <col min="4107" max="4107" width="30.42578125" style="17" customWidth="1"/>
    <col min="4108" max="4352" width="9.140625" style="17"/>
    <col min="4353" max="4353" width="4.7109375" style="17" customWidth="1"/>
    <col min="4354" max="4354" width="5.42578125" style="17" customWidth="1"/>
    <col min="4355" max="4355" width="30.7109375" style="17" customWidth="1"/>
    <col min="4356" max="4356" width="24.42578125" style="17" customWidth="1"/>
    <col min="4357" max="4357" width="27" style="17" customWidth="1"/>
    <col min="4358" max="4358" width="23.28515625" style="17" customWidth="1"/>
    <col min="4359" max="4359" width="20.140625" style="17" customWidth="1"/>
    <col min="4360" max="4360" width="37" style="17" customWidth="1"/>
    <col min="4361" max="4361" width="9.5703125" style="17" customWidth="1"/>
    <col min="4362" max="4362" width="15.7109375" style="17" customWidth="1"/>
    <col min="4363" max="4363" width="30.42578125" style="17" customWidth="1"/>
    <col min="4364" max="4608" width="9.140625" style="17"/>
    <col min="4609" max="4609" width="4.7109375" style="17" customWidth="1"/>
    <col min="4610" max="4610" width="5.42578125" style="17" customWidth="1"/>
    <col min="4611" max="4611" width="30.7109375" style="17" customWidth="1"/>
    <col min="4612" max="4612" width="24.42578125" style="17" customWidth="1"/>
    <col min="4613" max="4613" width="27" style="17" customWidth="1"/>
    <col min="4614" max="4614" width="23.28515625" style="17" customWidth="1"/>
    <col min="4615" max="4615" width="20.140625" style="17" customWidth="1"/>
    <col min="4616" max="4616" width="37" style="17" customWidth="1"/>
    <col min="4617" max="4617" width="9.5703125" style="17" customWidth="1"/>
    <col min="4618" max="4618" width="15.7109375" style="17" customWidth="1"/>
    <col min="4619" max="4619" width="30.42578125" style="17" customWidth="1"/>
    <col min="4620" max="4864" width="9.140625" style="17"/>
    <col min="4865" max="4865" width="4.7109375" style="17" customWidth="1"/>
    <col min="4866" max="4866" width="5.42578125" style="17" customWidth="1"/>
    <col min="4867" max="4867" width="30.7109375" style="17" customWidth="1"/>
    <col min="4868" max="4868" width="24.42578125" style="17" customWidth="1"/>
    <col min="4869" max="4869" width="27" style="17" customWidth="1"/>
    <col min="4870" max="4870" width="23.28515625" style="17" customWidth="1"/>
    <col min="4871" max="4871" width="20.140625" style="17" customWidth="1"/>
    <col min="4872" max="4872" width="37" style="17" customWidth="1"/>
    <col min="4873" max="4873" width="9.5703125" style="17" customWidth="1"/>
    <col min="4874" max="4874" width="15.7109375" style="17" customWidth="1"/>
    <col min="4875" max="4875" width="30.42578125" style="17" customWidth="1"/>
    <col min="4876" max="5120" width="9.140625" style="17"/>
    <col min="5121" max="5121" width="4.7109375" style="17" customWidth="1"/>
    <col min="5122" max="5122" width="5.42578125" style="17" customWidth="1"/>
    <col min="5123" max="5123" width="30.7109375" style="17" customWidth="1"/>
    <col min="5124" max="5124" width="24.42578125" style="17" customWidth="1"/>
    <col min="5125" max="5125" width="27" style="17" customWidth="1"/>
    <col min="5126" max="5126" width="23.28515625" style="17" customWidth="1"/>
    <col min="5127" max="5127" width="20.140625" style="17" customWidth="1"/>
    <col min="5128" max="5128" width="37" style="17" customWidth="1"/>
    <col min="5129" max="5129" width="9.5703125" style="17" customWidth="1"/>
    <col min="5130" max="5130" width="15.7109375" style="17" customWidth="1"/>
    <col min="5131" max="5131" width="30.42578125" style="17" customWidth="1"/>
    <col min="5132" max="5376" width="9.140625" style="17"/>
    <col min="5377" max="5377" width="4.7109375" style="17" customWidth="1"/>
    <col min="5378" max="5378" width="5.42578125" style="17" customWidth="1"/>
    <col min="5379" max="5379" width="30.7109375" style="17" customWidth="1"/>
    <col min="5380" max="5380" width="24.42578125" style="17" customWidth="1"/>
    <col min="5381" max="5381" width="27" style="17" customWidth="1"/>
    <col min="5382" max="5382" width="23.28515625" style="17" customWidth="1"/>
    <col min="5383" max="5383" width="20.140625" style="17" customWidth="1"/>
    <col min="5384" max="5384" width="37" style="17" customWidth="1"/>
    <col min="5385" max="5385" width="9.5703125" style="17" customWidth="1"/>
    <col min="5386" max="5386" width="15.7109375" style="17" customWidth="1"/>
    <col min="5387" max="5387" width="30.42578125" style="17" customWidth="1"/>
    <col min="5388" max="5632" width="9.140625" style="17"/>
    <col min="5633" max="5633" width="4.7109375" style="17" customWidth="1"/>
    <col min="5634" max="5634" width="5.42578125" style="17" customWidth="1"/>
    <col min="5635" max="5635" width="30.7109375" style="17" customWidth="1"/>
    <col min="5636" max="5636" width="24.42578125" style="17" customWidth="1"/>
    <col min="5637" max="5637" width="27" style="17" customWidth="1"/>
    <col min="5638" max="5638" width="23.28515625" style="17" customWidth="1"/>
    <col min="5639" max="5639" width="20.140625" style="17" customWidth="1"/>
    <col min="5640" max="5640" width="37" style="17" customWidth="1"/>
    <col min="5641" max="5641" width="9.5703125" style="17" customWidth="1"/>
    <col min="5642" max="5642" width="15.7109375" style="17" customWidth="1"/>
    <col min="5643" max="5643" width="30.42578125" style="17" customWidth="1"/>
    <col min="5644" max="5888" width="9.140625" style="17"/>
    <col min="5889" max="5889" width="4.7109375" style="17" customWidth="1"/>
    <col min="5890" max="5890" width="5.42578125" style="17" customWidth="1"/>
    <col min="5891" max="5891" width="30.7109375" style="17" customWidth="1"/>
    <col min="5892" max="5892" width="24.42578125" style="17" customWidth="1"/>
    <col min="5893" max="5893" width="27" style="17" customWidth="1"/>
    <col min="5894" max="5894" width="23.28515625" style="17" customWidth="1"/>
    <col min="5895" max="5895" width="20.140625" style="17" customWidth="1"/>
    <col min="5896" max="5896" width="37" style="17" customWidth="1"/>
    <col min="5897" max="5897" width="9.5703125" style="17" customWidth="1"/>
    <col min="5898" max="5898" width="15.7109375" style="17" customWidth="1"/>
    <col min="5899" max="5899" width="30.42578125" style="17" customWidth="1"/>
    <col min="5900" max="6144" width="9.140625" style="17"/>
    <col min="6145" max="6145" width="4.7109375" style="17" customWidth="1"/>
    <col min="6146" max="6146" width="5.42578125" style="17" customWidth="1"/>
    <col min="6147" max="6147" width="30.7109375" style="17" customWidth="1"/>
    <col min="6148" max="6148" width="24.42578125" style="17" customWidth="1"/>
    <col min="6149" max="6149" width="27" style="17" customWidth="1"/>
    <col min="6150" max="6150" width="23.28515625" style="17" customWidth="1"/>
    <col min="6151" max="6151" width="20.140625" style="17" customWidth="1"/>
    <col min="6152" max="6152" width="37" style="17" customWidth="1"/>
    <col min="6153" max="6153" width="9.5703125" style="17" customWidth="1"/>
    <col min="6154" max="6154" width="15.7109375" style="17" customWidth="1"/>
    <col min="6155" max="6155" width="30.42578125" style="17" customWidth="1"/>
    <col min="6156" max="6400" width="9.140625" style="17"/>
    <col min="6401" max="6401" width="4.7109375" style="17" customWidth="1"/>
    <col min="6402" max="6402" width="5.42578125" style="17" customWidth="1"/>
    <col min="6403" max="6403" width="30.7109375" style="17" customWidth="1"/>
    <col min="6404" max="6404" width="24.42578125" style="17" customWidth="1"/>
    <col min="6405" max="6405" width="27" style="17" customWidth="1"/>
    <col min="6406" max="6406" width="23.28515625" style="17" customWidth="1"/>
    <col min="6407" max="6407" width="20.140625" style="17" customWidth="1"/>
    <col min="6408" max="6408" width="37" style="17" customWidth="1"/>
    <col min="6409" max="6409" width="9.5703125" style="17" customWidth="1"/>
    <col min="6410" max="6410" width="15.7109375" style="17" customWidth="1"/>
    <col min="6411" max="6411" width="30.42578125" style="17" customWidth="1"/>
    <col min="6412" max="6656" width="9.140625" style="17"/>
    <col min="6657" max="6657" width="4.7109375" style="17" customWidth="1"/>
    <col min="6658" max="6658" width="5.42578125" style="17" customWidth="1"/>
    <col min="6659" max="6659" width="30.7109375" style="17" customWidth="1"/>
    <col min="6660" max="6660" width="24.42578125" style="17" customWidth="1"/>
    <col min="6661" max="6661" width="27" style="17" customWidth="1"/>
    <col min="6662" max="6662" width="23.28515625" style="17" customWidth="1"/>
    <col min="6663" max="6663" width="20.140625" style="17" customWidth="1"/>
    <col min="6664" max="6664" width="37" style="17" customWidth="1"/>
    <col min="6665" max="6665" width="9.5703125" style="17" customWidth="1"/>
    <col min="6666" max="6666" width="15.7109375" style="17" customWidth="1"/>
    <col min="6667" max="6667" width="30.42578125" style="17" customWidth="1"/>
    <col min="6668" max="6912" width="9.140625" style="17"/>
    <col min="6913" max="6913" width="4.7109375" style="17" customWidth="1"/>
    <col min="6914" max="6914" width="5.42578125" style="17" customWidth="1"/>
    <col min="6915" max="6915" width="30.7109375" style="17" customWidth="1"/>
    <col min="6916" max="6916" width="24.42578125" style="17" customWidth="1"/>
    <col min="6917" max="6917" width="27" style="17" customWidth="1"/>
    <col min="6918" max="6918" width="23.28515625" style="17" customWidth="1"/>
    <col min="6919" max="6919" width="20.140625" style="17" customWidth="1"/>
    <col min="6920" max="6920" width="37" style="17" customWidth="1"/>
    <col min="6921" max="6921" width="9.5703125" style="17" customWidth="1"/>
    <col min="6922" max="6922" width="15.7109375" style="17" customWidth="1"/>
    <col min="6923" max="6923" width="30.42578125" style="17" customWidth="1"/>
    <col min="6924" max="7168" width="9.140625" style="17"/>
    <col min="7169" max="7169" width="4.7109375" style="17" customWidth="1"/>
    <col min="7170" max="7170" width="5.42578125" style="17" customWidth="1"/>
    <col min="7171" max="7171" width="30.7109375" style="17" customWidth="1"/>
    <col min="7172" max="7172" width="24.42578125" style="17" customWidth="1"/>
    <col min="7173" max="7173" width="27" style="17" customWidth="1"/>
    <col min="7174" max="7174" width="23.28515625" style="17" customWidth="1"/>
    <col min="7175" max="7175" width="20.140625" style="17" customWidth="1"/>
    <col min="7176" max="7176" width="37" style="17" customWidth="1"/>
    <col min="7177" max="7177" width="9.5703125" style="17" customWidth="1"/>
    <col min="7178" max="7178" width="15.7109375" style="17" customWidth="1"/>
    <col min="7179" max="7179" width="30.42578125" style="17" customWidth="1"/>
    <col min="7180" max="7424" width="9.140625" style="17"/>
    <col min="7425" max="7425" width="4.7109375" style="17" customWidth="1"/>
    <col min="7426" max="7426" width="5.42578125" style="17" customWidth="1"/>
    <col min="7427" max="7427" width="30.7109375" style="17" customWidth="1"/>
    <col min="7428" max="7428" width="24.42578125" style="17" customWidth="1"/>
    <col min="7429" max="7429" width="27" style="17" customWidth="1"/>
    <col min="7430" max="7430" width="23.28515625" style="17" customWidth="1"/>
    <col min="7431" max="7431" width="20.140625" style="17" customWidth="1"/>
    <col min="7432" max="7432" width="37" style="17" customWidth="1"/>
    <col min="7433" max="7433" width="9.5703125" style="17" customWidth="1"/>
    <col min="7434" max="7434" width="15.7109375" style="17" customWidth="1"/>
    <col min="7435" max="7435" width="30.42578125" style="17" customWidth="1"/>
    <col min="7436" max="7680" width="9.140625" style="17"/>
    <col min="7681" max="7681" width="4.7109375" style="17" customWidth="1"/>
    <col min="7682" max="7682" width="5.42578125" style="17" customWidth="1"/>
    <col min="7683" max="7683" width="30.7109375" style="17" customWidth="1"/>
    <col min="7684" max="7684" width="24.42578125" style="17" customWidth="1"/>
    <col min="7685" max="7685" width="27" style="17" customWidth="1"/>
    <col min="7686" max="7686" width="23.28515625" style="17" customWidth="1"/>
    <col min="7687" max="7687" width="20.140625" style="17" customWidth="1"/>
    <col min="7688" max="7688" width="37" style="17" customWidth="1"/>
    <col min="7689" max="7689" width="9.5703125" style="17" customWidth="1"/>
    <col min="7690" max="7690" width="15.7109375" style="17" customWidth="1"/>
    <col min="7691" max="7691" width="30.42578125" style="17" customWidth="1"/>
    <col min="7692" max="7936" width="9.140625" style="17"/>
    <col min="7937" max="7937" width="4.7109375" style="17" customWidth="1"/>
    <col min="7938" max="7938" width="5.42578125" style="17" customWidth="1"/>
    <col min="7939" max="7939" width="30.7109375" style="17" customWidth="1"/>
    <col min="7940" max="7940" width="24.42578125" style="17" customWidth="1"/>
    <col min="7941" max="7941" width="27" style="17" customWidth="1"/>
    <col min="7942" max="7942" width="23.28515625" style="17" customWidth="1"/>
    <col min="7943" max="7943" width="20.140625" style="17" customWidth="1"/>
    <col min="7944" max="7944" width="37" style="17" customWidth="1"/>
    <col min="7945" max="7945" width="9.5703125" style="17" customWidth="1"/>
    <col min="7946" max="7946" width="15.7109375" style="17" customWidth="1"/>
    <col min="7947" max="7947" width="30.42578125" style="17" customWidth="1"/>
    <col min="7948" max="8192" width="9.140625" style="17"/>
    <col min="8193" max="8193" width="4.7109375" style="17" customWidth="1"/>
    <col min="8194" max="8194" width="5.42578125" style="17" customWidth="1"/>
    <col min="8195" max="8195" width="30.7109375" style="17" customWidth="1"/>
    <col min="8196" max="8196" width="24.42578125" style="17" customWidth="1"/>
    <col min="8197" max="8197" width="27" style="17" customWidth="1"/>
    <col min="8198" max="8198" width="23.28515625" style="17" customWidth="1"/>
    <col min="8199" max="8199" width="20.140625" style="17" customWidth="1"/>
    <col min="8200" max="8200" width="37" style="17" customWidth="1"/>
    <col min="8201" max="8201" width="9.5703125" style="17" customWidth="1"/>
    <col min="8202" max="8202" width="15.7109375" style="17" customWidth="1"/>
    <col min="8203" max="8203" width="30.42578125" style="17" customWidth="1"/>
    <col min="8204" max="8448" width="9.140625" style="17"/>
    <col min="8449" max="8449" width="4.7109375" style="17" customWidth="1"/>
    <col min="8450" max="8450" width="5.42578125" style="17" customWidth="1"/>
    <col min="8451" max="8451" width="30.7109375" style="17" customWidth="1"/>
    <col min="8452" max="8452" width="24.42578125" style="17" customWidth="1"/>
    <col min="8453" max="8453" width="27" style="17" customWidth="1"/>
    <col min="8454" max="8454" width="23.28515625" style="17" customWidth="1"/>
    <col min="8455" max="8455" width="20.140625" style="17" customWidth="1"/>
    <col min="8456" max="8456" width="37" style="17" customWidth="1"/>
    <col min="8457" max="8457" width="9.5703125" style="17" customWidth="1"/>
    <col min="8458" max="8458" width="15.7109375" style="17" customWidth="1"/>
    <col min="8459" max="8459" width="30.42578125" style="17" customWidth="1"/>
    <col min="8460" max="8704" width="9.140625" style="17"/>
    <col min="8705" max="8705" width="4.7109375" style="17" customWidth="1"/>
    <col min="8706" max="8706" width="5.42578125" style="17" customWidth="1"/>
    <col min="8707" max="8707" width="30.7109375" style="17" customWidth="1"/>
    <col min="8708" max="8708" width="24.42578125" style="17" customWidth="1"/>
    <col min="8709" max="8709" width="27" style="17" customWidth="1"/>
    <col min="8710" max="8710" width="23.28515625" style="17" customWidth="1"/>
    <col min="8711" max="8711" width="20.140625" style="17" customWidth="1"/>
    <col min="8712" max="8712" width="37" style="17" customWidth="1"/>
    <col min="8713" max="8713" width="9.5703125" style="17" customWidth="1"/>
    <col min="8714" max="8714" width="15.7109375" style="17" customWidth="1"/>
    <col min="8715" max="8715" width="30.42578125" style="17" customWidth="1"/>
    <col min="8716" max="8960" width="9.140625" style="17"/>
    <col min="8961" max="8961" width="4.7109375" style="17" customWidth="1"/>
    <col min="8962" max="8962" width="5.42578125" style="17" customWidth="1"/>
    <col min="8963" max="8963" width="30.7109375" style="17" customWidth="1"/>
    <col min="8964" max="8964" width="24.42578125" style="17" customWidth="1"/>
    <col min="8965" max="8965" width="27" style="17" customWidth="1"/>
    <col min="8966" max="8966" width="23.28515625" style="17" customWidth="1"/>
    <col min="8967" max="8967" width="20.140625" style="17" customWidth="1"/>
    <col min="8968" max="8968" width="37" style="17" customWidth="1"/>
    <col min="8969" max="8969" width="9.5703125" style="17" customWidth="1"/>
    <col min="8970" max="8970" width="15.7109375" style="17" customWidth="1"/>
    <col min="8971" max="8971" width="30.42578125" style="17" customWidth="1"/>
    <col min="8972" max="9216" width="9.140625" style="17"/>
    <col min="9217" max="9217" width="4.7109375" style="17" customWidth="1"/>
    <col min="9218" max="9218" width="5.42578125" style="17" customWidth="1"/>
    <col min="9219" max="9219" width="30.7109375" style="17" customWidth="1"/>
    <col min="9220" max="9220" width="24.42578125" style="17" customWidth="1"/>
    <col min="9221" max="9221" width="27" style="17" customWidth="1"/>
    <col min="9222" max="9222" width="23.28515625" style="17" customWidth="1"/>
    <col min="9223" max="9223" width="20.140625" style="17" customWidth="1"/>
    <col min="9224" max="9224" width="37" style="17" customWidth="1"/>
    <col min="9225" max="9225" width="9.5703125" style="17" customWidth="1"/>
    <col min="9226" max="9226" width="15.7109375" style="17" customWidth="1"/>
    <col min="9227" max="9227" width="30.42578125" style="17" customWidth="1"/>
    <col min="9228" max="9472" width="9.140625" style="17"/>
    <col min="9473" max="9473" width="4.7109375" style="17" customWidth="1"/>
    <col min="9474" max="9474" width="5.42578125" style="17" customWidth="1"/>
    <col min="9475" max="9475" width="30.7109375" style="17" customWidth="1"/>
    <col min="9476" max="9476" width="24.42578125" style="17" customWidth="1"/>
    <col min="9477" max="9477" width="27" style="17" customWidth="1"/>
    <col min="9478" max="9478" width="23.28515625" style="17" customWidth="1"/>
    <col min="9479" max="9479" width="20.140625" style="17" customWidth="1"/>
    <col min="9480" max="9480" width="37" style="17" customWidth="1"/>
    <col min="9481" max="9481" width="9.5703125" style="17" customWidth="1"/>
    <col min="9482" max="9482" width="15.7109375" style="17" customWidth="1"/>
    <col min="9483" max="9483" width="30.42578125" style="17" customWidth="1"/>
    <col min="9484" max="9728" width="9.140625" style="17"/>
    <col min="9729" max="9729" width="4.7109375" style="17" customWidth="1"/>
    <col min="9730" max="9730" width="5.42578125" style="17" customWidth="1"/>
    <col min="9731" max="9731" width="30.7109375" style="17" customWidth="1"/>
    <col min="9732" max="9732" width="24.42578125" style="17" customWidth="1"/>
    <col min="9733" max="9733" width="27" style="17" customWidth="1"/>
    <col min="9734" max="9734" width="23.28515625" style="17" customWidth="1"/>
    <col min="9735" max="9735" width="20.140625" style="17" customWidth="1"/>
    <col min="9736" max="9736" width="37" style="17" customWidth="1"/>
    <col min="9737" max="9737" width="9.5703125" style="17" customWidth="1"/>
    <col min="9738" max="9738" width="15.7109375" style="17" customWidth="1"/>
    <col min="9739" max="9739" width="30.42578125" style="17" customWidth="1"/>
    <col min="9740" max="9984" width="9.140625" style="17"/>
    <col min="9985" max="9985" width="4.7109375" style="17" customWidth="1"/>
    <col min="9986" max="9986" width="5.42578125" style="17" customWidth="1"/>
    <col min="9987" max="9987" width="30.7109375" style="17" customWidth="1"/>
    <col min="9988" max="9988" width="24.42578125" style="17" customWidth="1"/>
    <col min="9989" max="9989" width="27" style="17" customWidth="1"/>
    <col min="9990" max="9990" width="23.28515625" style="17" customWidth="1"/>
    <col min="9991" max="9991" width="20.140625" style="17" customWidth="1"/>
    <col min="9992" max="9992" width="37" style="17" customWidth="1"/>
    <col min="9993" max="9993" width="9.5703125" style="17" customWidth="1"/>
    <col min="9994" max="9994" width="15.7109375" style="17" customWidth="1"/>
    <col min="9995" max="9995" width="30.42578125" style="17" customWidth="1"/>
    <col min="9996" max="10240" width="9.140625" style="17"/>
    <col min="10241" max="10241" width="4.7109375" style="17" customWidth="1"/>
    <col min="10242" max="10242" width="5.42578125" style="17" customWidth="1"/>
    <col min="10243" max="10243" width="30.7109375" style="17" customWidth="1"/>
    <col min="10244" max="10244" width="24.42578125" style="17" customWidth="1"/>
    <col min="10245" max="10245" width="27" style="17" customWidth="1"/>
    <col min="10246" max="10246" width="23.28515625" style="17" customWidth="1"/>
    <col min="10247" max="10247" width="20.140625" style="17" customWidth="1"/>
    <col min="10248" max="10248" width="37" style="17" customWidth="1"/>
    <col min="10249" max="10249" width="9.5703125" style="17" customWidth="1"/>
    <col min="10250" max="10250" width="15.7109375" style="17" customWidth="1"/>
    <col min="10251" max="10251" width="30.42578125" style="17" customWidth="1"/>
    <col min="10252" max="10496" width="9.140625" style="17"/>
    <col min="10497" max="10497" width="4.7109375" style="17" customWidth="1"/>
    <col min="10498" max="10498" width="5.42578125" style="17" customWidth="1"/>
    <col min="10499" max="10499" width="30.7109375" style="17" customWidth="1"/>
    <col min="10500" max="10500" width="24.42578125" style="17" customWidth="1"/>
    <col min="10501" max="10501" width="27" style="17" customWidth="1"/>
    <col min="10502" max="10502" width="23.28515625" style="17" customWidth="1"/>
    <col min="10503" max="10503" width="20.140625" style="17" customWidth="1"/>
    <col min="10504" max="10504" width="37" style="17" customWidth="1"/>
    <col min="10505" max="10505" width="9.5703125" style="17" customWidth="1"/>
    <col min="10506" max="10506" width="15.7109375" style="17" customWidth="1"/>
    <col min="10507" max="10507" width="30.42578125" style="17" customWidth="1"/>
    <col min="10508" max="10752" width="9.140625" style="17"/>
    <col min="10753" max="10753" width="4.7109375" style="17" customWidth="1"/>
    <col min="10754" max="10754" width="5.42578125" style="17" customWidth="1"/>
    <col min="10755" max="10755" width="30.7109375" style="17" customWidth="1"/>
    <col min="10756" max="10756" width="24.42578125" style="17" customWidth="1"/>
    <col min="10757" max="10757" width="27" style="17" customWidth="1"/>
    <col min="10758" max="10758" width="23.28515625" style="17" customWidth="1"/>
    <col min="10759" max="10759" width="20.140625" style="17" customWidth="1"/>
    <col min="10760" max="10760" width="37" style="17" customWidth="1"/>
    <col min="10761" max="10761" width="9.5703125" style="17" customWidth="1"/>
    <col min="10762" max="10762" width="15.7109375" style="17" customWidth="1"/>
    <col min="10763" max="10763" width="30.42578125" style="17" customWidth="1"/>
    <col min="10764" max="11008" width="9.140625" style="17"/>
    <col min="11009" max="11009" width="4.7109375" style="17" customWidth="1"/>
    <col min="11010" max="11010" width="5.42578125" style="17" customWidth="1"/>
    <col min="11011" max="11011" width="30.7109375" style="17" customWidth="1"/>
    <col min="11012" max="11012" width="24.42578125" style="17" customWidth="1"/>
    <col min="11013" max="11013" width="27" style="17" customWidth="1"/>
    <col min="11014" max="11014" width="23.28515625" style="17" customWidth="1"/>
    <col min="11015" max="11015" width="20.140625" style="17" customWidth="1"/>
    <col min="11016" max="11016" width="37" style="17" customWidth="1"/>
    <col min="11017" max="11017" width="9.5703125" style="17" customWidth="1"/>
    <col min="11018" max="11018" width="15.7109375" style="17" customWidth="1"/>
    <col min="11019" max="11019" width="30.42578125" style="17" customWidth="1"/>
    <col min="11020" max="11264" width="9.140625" style="17"/>
    <col min="11265" max="11265" width="4.7109375" style="17" customWidth="1"/>
    <col min="11266" max="11266" width="5.42578125" style="17" customWidth="1"/>
    <col min="11267" max="11267" width="30.7109375" style="17" customWidth="1"/>
    <col min="11268" max="11268" width="24.42578125" style="17" customWidth="1"/>
    <col min="11269" max="11269" width="27" style="17" customWidth="1"/>
    <col min="11270" max="11270" width="23.28515625" style="17" customWidth="1"/>
    <col min="11271" max="11271" width="20.140625" style="17" customWidth="1"/>
    <col min="11272" max="11272" width="37" style="17" customWidth="1"/>
    <col min="11273" max="11273" width="9.5703125" style="17" customWidth="1"/>
    <col min="11274" max="11274" width="15.7109375" style="17" customWidth="1"/>
    <col min="11275" max="11275" width="30.42578125" style="17" customWidth="1"/>
    <col min="11276" max="11520" width="9.140625" style="17"/>
    <col min="11521" max="11521" width="4.7109375" style="17" customWidth="1"/>
    <col min="11522" max="11522" width="5.42578125" style="17" customWidth="1"/>
    <col min="11523" max="11523" width="30.7109375" style="17" customWidth="1"/>
    <col min="11524" max="11524" width="24.42578125" style="17" customWidth="1"/>
    <col min="11525" max="11525" width="27" style="17" customWidth="1"/>
    <col min="11526" max="11526" width="23.28515625" style="17" customWidth="1"/>
    <col min="11527" max="11527" width="20.140625" style="17" customWidth="1"/>
    <col min="11528" max="11528" width="37" style="17" customWidth="1"/>
    <col min="11529" max="11529" width="9.5703125" style="17" customWidth="1"/>
    <col min="11530" max="11530" width="15.7109375" style="17" customWidth="1"/>
    <col min="11531" max="11531" width="30.42578125" style="17" customWidth="1"/>
    <col min="11532" max="11776" width="9.140625" style="17"/>
    <col min="11777" max="11777" width="4.7109375" style="17" customWidth="1"/>
    <col min="11778" max="11778" width="5.42578125" style="17" customWidth="1"/>
    <col min="11779" max="11779" width="30.7109375" style="17" customWidth="1"/>
    <col min="11780" max="11780" width="24.42578125" style="17" customWidth="1"/>
    <col min="11781" max="11781" width="27" style="17" customWidth="1"/>
    <col min="11782" max="11782" width="23.28515625" style="17" customWidth="1"/>
    <col min="11783" max="11783" width="20.140625" style="17" customWidth="1"/>
    <col min="11784" max="11784" width="37" style="17" customWidth="1"/>
    <col min="11785" max="11785" width="9.5703125" style="17" customWidth="1"/>
    <col min="11786" max="11786" width="15.7109375" style="17" customWidth="1"/>
    <col min="11787" max="11787" width="30.42578125" style="17" customWidth="1"/>
    <col min="11788" max="12032" width="9.140625" style="17"/>
    <col min="12033" max="12033" width="4.7109375" style="17" customWidth="1"/>
    <col min="12034" max="12034" width="5.42578125" style="17" customWidth="1"/>
    <col min="12035" max="12035" width="30.7109375" style="17" customWidth="1"/>
    <col min="12036" max="12036" width="24.42578125" style="17" customWidth="1"/>
    <col min="12037" max="12037" width="27" style="17" customWidth="1"/>
    <col min="12038" max="12038" width="23.28515625" style="17" customWidth="1"/>
    <col min="12039" max="12039" width="20.140625" style="17" customWidth="1"/>
    <col min="12040" max="12040" width="37" style="17" customWidth="1"/>
    <col min="12041" max="12041" width="9.5703125" style="17" customWidth="1"/>
    <col min="12042" max="12042" width="15.7109375" style="17" customWidth="1"/>
    <col min="12043" max="12043" width="30.42578125" style="17" customWidth="1"/>
    <col min="12044" max="12288" width="9.140625" style="17"/>
    <col min="12289" max="12289" width="4.7109375" style="17" customWidth="1"/>
    <col min="12290" max="12290" width="5.42578125" style="17" customWidth="1"/>
    <col min="12291" max="12291" width="30.7109375" style="17" customWidth="1"/>
    <col min="12292" max="12292" width="24.42578125" style="17" customWidth="1"/>
    <col min="12293" max="12293" width="27" style="17" customWidth="1"/>
    <col min="12294" max="12294" width="23.28515625" style="17" customWidth="1"/>
    <col min="12295" max="12295" width="20.140625" style="17" customWidth="1"/>
    <col min="12296" max="12296" width="37" style="17" customWidth="1"/>
    <col min="12297" max="12297" width="9.5703125" style="17" customWidth="1"/>
    <col min="12298" max="12298" width="15.7109375" style="17" customWidth="1"/>
    <col min="12299" max="12299" width="30.42578125" style="17" customWidth="1"/>
    <col min="12300" max="12544" width="9.140625" style="17"/>
    <col min="12545" max="12545" width="4.7109375" style="17" customWidth="1"/>
    <col min="12546" max="12546" width="5.42578125" style="17" customWidth="1"/>
    <col min="12547" max="12547" width="30.7109375" style="17" customWidth="1"/>
    <col min="12548" max="12548" width="24.42578125" style="17" customWidth="1"/>
    <col min="12549" max="12549" width="27" style="17" customWidth="1"/>
    <col min="12550" max="12550" width="23.28515625" style="17" customWidth="1"/>
    <col min="12551" max="12551" width="20.140625" style="17" customWidth="1"/>
    <col min="12552" max="12552" width="37" style="17" customWidth="1"/>
    <col min="12553" max="12553" width="9.5703125" style="17" customWidth="1"/>
    <col min="12554" max="12554" width="15.7109375" style="17" customWidth="1"/>
    <col min="12555" max="12555" width="30.42578125" style="17" customWidth="1"/>
    <col min="12556" max="12800" width="9.140625" style="17"/>
    <col min="12801" max="12801" width="4.7109375" style="17" customWidth="1"/>
    <col min="12802" max="12802" width="5.42578125" style="17" customWidth="1"/>
    <col min="12803" max="12803" width="30.7109375" style="17" customWidth="1"/>
    <col min="12804" max="12804" width="24.42578125" style="17" customWidth="1"/>
    <col min="12805" max="12805" width="27" style="17" customWidth="1"/>
    <col min="12806" max="12806" width="23.28515625" style="17" customWidth="1"/>
    <col min="12807" max="12807" width="20.140625" style="17" customWidth="1"/>
    <col min="12808" max="12808" width="37" style="17" customWidth="1"/>
    <col min="12809" max="12809" width="9.5703125" style="17" customWidth="1"/>
    <col min="12810" max="12810" width="15.7109375" style="17" customWidth="1"/>
    <col min="12811" max="12811" width="30.42578125" style="17" customWidth="1"/>
    <col min="12812" max="13056" width="9.140625" style="17"/>
    <col min="13057" max="13057" width="4.7109375" style="17" customWidth="1"/>
    <col min="13058" max="13058" width="5.42578125" style="17" customWidth="1"/>
    <col min="13059" max="13059" width="30.7109375" style="17" customWidth="1"/>
    <col min="13060" max="13060" width="24.42578125" style="17" customWidth="1"/>
    <col min="13061" max="13061" width="27" style="17" customWidth="1"/>
    <col min="13062" max="13062" width="23.28515625" style="17" customWidth="1"/>
    <col min="13063" max="13063" width="20.140625" style="17" customWidth="1"/>
    <col min="13064" max="13064" width="37" style="17" customWidth="1"/>
    <col min="13065" max="13065" width="9.5703125" style="17" customWidth="1"/>
    <col min="13066" max="13066" width="15.7109375" style="17" customWidth="1"/>
    <col min="13067" max="13067" width="30.42578125" style="17" customWidth="1"/>
    <col min="13068" max="13312" width="9.140625" style="17"/>
    <col min="13313" max="13313" width="4.7109375" style="17" customWidth="1"/>
    <col min="13314" max="13314" width="5.42578125" style="17" customWidth="1"/>
    <col min="13315" max="13315" width="30.7109375" style="17" customWidth="1"/>
    <col min="13316" max="13316" width="24.42578125" style="17" customWidth="1"/>
    <col min="13317" max="13317" width="27" style="17" customWidth="1"/>
    <col min="13318" max="13318" width="23.28515625" style="17" customWidth="1"/>
    <col min="13319" max="13319" width="20.140625" style="17" customWidth="1"/>
    <col min="13320" max="13320" width="37" style="17" customWidth="1"/>
    <col min="13321" max="13321" width="9.5703125" style="17" customWidth="1"/>
    <col min="13322" max="13322" width="15.7109375" style="17" customWidth="1"/>
    <col min="13323" max="13323" width="30.42578125" style="17" customWidth="1"/>
    <col min="13324" max="13568" width="9.140625" style="17"/>
    <col min="13569" max="13569" width="4.7109375" style="17" customWidth="1"/>
    <col min="13570" max="13570" width="5.42578125" style="17" customWidth="1"/>
    <col min="13571" max="13571" width="30.7109375" style="17" customWidth="1"/>
    <col min="13572" max="13572" width="24.42578125" style="17" customWidth="1"/>
    <col min="13573" max="13573" width="27" style="17" customWidth="1"/>
    <col min="13574" max="13574" width="23.28515625" style="17" customWidth="1"/>
    <col min="13575" max="13575" width="20.140625" style="17" customWidth="1"/>
    <col min="13576" max="13576" width="37" style="17" customWidth="1"/>
    <col min="13577" max="13577" width="9.5703125" style="17" customWidth="1"/>
    <col min="13578" max="13578" width="15.7109375" style="17" customWidth="1"/>
    <col min="13579" max="13579" width="30.42578125" style="17" customWidth="1"/>
    <col min="13580" max="13824" width="9.140625" style="17"/>
    <col min="13825" max="13825" width="4.7109375" style="17" customWidth="1"/>
    <col min="13826" max="13826" width="5.42578125" style="17" customWidth="1"/>
    <col min="13827" max="13827" width="30.7109375" style="17" customWidth="1"/>
    <col min="13828" max="13828" width="24.42578125" style="17" customWidth="1"/>
    <col min="13829" max="13829" width="27" style="17" customWidth="1"/>
    <col min="13830" max="13830" width="23.28515625" style="17" customWidth="1"/>
    <col min="13831" max="13831" width="20.140625" style="17" customWidth="1"/>
    <col min="13832" max="13832" width="37" style="17" customWidth="1"/>
    <col min="13833" max="13833" width="9.5703125" style="17" customWidth="1"/>
    <col min="13834" max="13834" width="15.7109375" style="17" customWidth="1"/>
    <col min="13835" max="13835" width="30.42578125" style="17" customWidth="1"/>
    <col min="13836" max="14080" width="9.140625" style="17"/>
    <col min="14081" max="14081" width="4.7109375" style="17" customWidth="1"/>
    <col min="14082" max="14082" width="5.42578125" style="17" customWidth="1"/>
    <col min="14083" max="14083" width="30.7109375" style="17" customWidth="1"/>
    <col min="14084" max="14084" width="24.42578125" style="17" customWidth="1"/>
    <col min="14085" max="14085" width="27" style="17" customWidth="1"/>
    <col min="14086" max="14086" width="23.28515625" style="17" customWidth="1"/>
    <col min="14087" max="14087" width="20.140625" style="17" customWidth="1"/>
    <col min="14088" max="14088" width="37" style="17" customWidth="1"/>
    <col min="14089" max="14089" width="9.5703125" style="17" customWidth="1"/>
    <col min="14090" max="14090" width="15.7109375" style="17" customWidth="1"/>
    <col min="14091" max="14091" width="30.42578125" style="17" customWidth="1"/>
    <col min="14092" max="14336" width="9.140625" style="17"/>
    <col min="14337" max="14337" width="4.7109375" style="17" customWidth="1"/>
    <col min="14338" max="14338" width="5.42578125" style="17" customWidth="1"/>
    <col min="14339" max="14339" width="30.7109375" style="17" customWidth="1"/>
    <col min="14340" max="14340" width="24.42578125" style="17" customWidth="1"/>
    <col min="14341" max="14341" width="27" style="17" customWidth="1"/>
    <col min="14342" max="14342" width="23.28515625" style="17" customWidth="1"/>
    <col min="14343" max="14343" width="20.140625" style="17" customWidth="1"/>
    <col min="14344" max="14344" width="37" style="17" customWidth="1"/>
    <col min="14345" max="14345" width="9.5703125" style="17" customWidth="1"/>
    <col min="14346" max="14346" width="15.7109375" style="17" customWidth="1"/>
    <col min="14347" max="14347" width="30.42578125" style="17" customWidth="1"/>
    <col min="14348" max="14592" width="9.140625" style="17"/>
    <col min="14593" max="14593" width="4.7109375" style="17" customWidth="1"/>
    <col min="14594" max="14594" width="5.42578125" style="17" customWidth="1"/>
    <col min="14595" max="14595" width="30.7109375" style="17" customWidth="1"/>
    <col min="14596" max="14596" width="24.42578125" style="17" customWidth="1"/>
    <col min="14597" max="14597" width="27" style="17" customWidth="1"/>
    <col min="14598" max="14598" width="23.28515625" style="17" customWidth="1"/>
    <col min="14599" max="14599" width="20.140625" style="17" customWidth="1"/>
    <col min="14600" max="14600" width="37" style="17" customWidth="1"/>
    <col min="14601" max="14601" width="9.5703125" style="17" customWidth="1"/>
    <col min="14602" max="14602" width="15.7109375" style="17" customWidth="1"/>
    <col min="14603" max="14603" width="30.42578125" style="17" customWidth="1"/>
    <col min="14604" max="14848" width="9.140625" style="17"/>
    <col min="14849" max="14849" width="4.7109375" style="17" customWidth="1"/>
    <col min="14850" max="14850" width="5.42578125" style="17" customWidth="1"/>
    <col min="14851" max="14851" width="30.7109375" style="17" customWidth="1"/>
    <col min="14852" max="14852" width="24.42578125" style="17" customWidth="1"/>
    <col min="14853" max="14853" width="27" style="17" customWidth="1"/>
    <col min="14854" max="14854" width="23.28515625" style="17" customWidth="1"/>
    <col min="14855" max="14855" width="20.140625" style="17" customWidth="1"/>
    <col min="14856" max="14856" width="37" style="17" customWidth="1"/>
    <col min="14857" max="14857" width="9.5703125" style="17" customWidth="1"/>
    <col min="14858" max="14858" width="15.7109375" style="17" customWidth="1"/>
    <col min="14859" max="14859" width="30.42578125" style="17" customWidth="1"/>
    <col min="14860" max="15104" width="9.140625" style="17"/>
    <col min="15105" max="15105" width="4.7109375" style="17" customWidth="1"/>
    <col min="15106" max="15106" width="5.42578125" style="17" customWidth="1"/>
    <col min="15107" max="15107" width="30.7109375" style="17" customWidth="1"/>
    <col min="15108" max="15108" width="24.42578125" style="17" customWidth="1"/>
    <col min="15109" max="15109" width="27" style="17" customWidth="1"/>
    <col min="15110" max="15110" width="23.28515625" style="17" customWidth="1"/>
    <col min="15111" max="15111" width="20.140625" style="17" customWidth="1"/>
    <col min="15112" max="15112" width="37" style="17" customWidth="1"/>
    <col min="15113" max="15113" width="9.5703125" style="17" customWidth="1"/>
    <col min="15114" max="15114" width="15.7109375" style="17" customWidth="1"/>
    <col min="15115" max="15115" width="30.42578125" style="17" customWidth="1"/>
    <col min="15116" max="15360" width="9.140625" style="17"/>
    <col min="15361" max="15361" width="4.7109375" style="17" customWidth="1"/>
    <col min="15362" max="15362" width="5.42578125" style="17" customWidth="1"/>
    <col min="15363" max="15363" width="30.7109375" style="17" customWidth="1"/>
    <col min="15364" max="15364" width="24.42578125" style="17" customWidth="1"/>
    <col min="15365" max="15365" width="27" style="17" customWidth="1"/>
    <col min="15366" max="15366" width="23.28515625" style="17" customWidth="1"/>
    <col min="15367" max="15367" width="20.140625" style="17" customWidth="1"/>
    <col min="15368" max="15368" width="37" style="17" customWidth="1"/>
    <col min="15369" max="15369" width="9.5703125" style="17" customWidth="1"/>
    <col min="15370" max="15370" width="15.7109375" style="17" customWidth="1"/>
    <col min="15371" max="15371" width="30.42578125" style="17" customWidth="1"/>
    <col min="15372" max="15616" width="9.140625" style="17"/>
    <col min="15617" max="15617" width="4.7109375" style="17" customWidth="1"/>
    <col min="15618" max="15618" width="5.42578125" style="17" customWidth="1"/>
    <col min="15619" max="15619" width="30.7109375" style="17" customWidth="1"/>
    <col min="15620" max="15620" width="24.42578125" style="17" customWidth="1"/>
    <col min="15621" max="15621" width="27" style="17" customWidth="1"/>
    <col min="15622" max="15622" width="23.28515625" style="17" customWidth="1"/>
    <col min="15623" max="15623" width="20.140625" style="17" customWidth="1"/>
    <col min="15624" max="15624" width="37" style="17" customWidth="1"/>
    <col min="15625" max="15625" width="9.5703125" style="17" customWidth="1"/>
    <col min="15626" max="15626" width="15.7109375" style="17" customWidth="1"/>
    <col min="15627" max="15627" width="30.42578125" style="17" customWidth="1"/>
    <col min="15628" max="15872" width="9.140625" style="17"/>
    <col min="15873" max="15873" width="4.7109375" style="17" customWidth="1"/>
    <col min="15874" max="15874" width="5.42578125" style="17" customWidth="1"/>
    <col min="15875" max="15875" width="30.7109375" style="17" customWidth="1"/>
    <col min="15876" max="15876" width="24.42578125" style="17" customWidth="1"/>
    <col min="15877" max="15877" width="27" style="17" customWidth="1"/>
    <col min="15878" max="15878" width="23.28515625" style="17" customWidth="1"/>
    <col min="15879" max="15879" width="20.140625" style="17" customWidth="1"/>
    <col min="15880" max="15880" width="37" style="17" customWidth="1"/>
    <col min="15881" max="15881" width="9.5703125" style="17" customWidth="1"/>
    <col min="15882" max="15882" width="15.7109375" style="17" customWidth="1"/>
    <col min="15883" max="15883" width="30.42578125" style="17" customWidth="1"/>
    <col min="15884" max="16128" width="9.140625" style="17"/>
    <col min="16129" max="16129" width="4.7109375" style="17" customWidth="1"/>
    <col min="16130" max="16130" width="5.42578125" style="17" customWidth="1"/>
    <col min="16131" max="16131" width="30.7109375" style="17" customWidth="1"/>
    <col min="16132" max="16132" width="24.42578125" style="17" customWidth="1"/>
    <col min="16133" max="16133" width="27" style="17" customWidth="1"/>
    <col min="16134" max="16134" width="23.28515625" style="17" customWidth="1"/>
    <col min="16135" max="16135" width="20.140625" style="17" customWidth="1"/>
    <col min="16136" max="16136" width="37" style="17" customWidth="1"/>
    <col min="16137" max="16137" width="9.5703125" style="17" customWidth="1"/>
    <col min="16138" max="16138" width="15.7109375" style="17" customWidth="1"/>
    <col min="16139" max="16139" width="30.42578125" style="17" customWidth="1"/>
    <col min="16140" max="16384" width="9.140625" style="17"/>
  </cols>
  <sheetData>
    <row r="1" spans="1:20" ht="15.75" x14ac:dyDescent="0.25">
      <c r="A1" s="14"/>
      <c r="B1" s="14"/>
      <c r="C1" s="16"/>
      <c r="D1" s="16"/>
      <c r="E1" s="16"/>
      <c r="F1" s="16"/>
      <c r="G1" s="16"/>
      <c r="H1" s="49" t="s">
        <v>159</v>
      </c>
      <c r="I1" s="16"/>
      <c r="J1" s="16"/>
      <c r="K1" s="16"/>
    </row>
    <row r="2" spans="1:20" ht="15.75" x14ac:dyDescent="0.25">
      <c r="A2" s="512" t="s">
        <v>61</v>
      </c>
      <c r="B2" s="512"/>
      <c r="C2" s="512"/>
      <c r="D2" s="512"/>
      <c r="E2" s="512"/>
      <c r="F2" s="512"/>
      <c r="G2" s="512"/>
      <c r="H2" s="512"/>
      <c r="I2" s="18"/>
      <c r="J2" s="18"/>
      <c r="K2" s="18"/>
    </row>
    <row r="3" spans="1:20" s="48" customFormat="1" ht="15.75" x14ac:dyDescent="0.25">
      <c r="A3" s="506"/>
      <c r="B3" s="506"/>
      <c r="C3" s="506"/>
      <c r="D3" s="506"/>
      <c r="E3" s="506"/>
      <c r="F3" s="513"/>
      <c r="G3" s="513"/>
    </row>
    <row r="4" spans="1:20" s="48" customFormat="1" ht="15.75" customHeight="1" x14ac:dyDescent="0.25">
      <c r="A4" s="511" t="s">
        <v>443</v>
      </c>
      <c r="B4" s="511"/>
      <c r="C4" s="511"/>
      <c r="D4" s="511"/>
      <c r="E4" s="511"/>
      <c r="F4" s="511"/>
      <c r="G4" s="511"/>
      <c r="H4" s="511"/>
    </row>
    <row r="5" spans="1:20" s="48" customFormat="1" ht="15.75" customHeight="1" x14ac:dyDescent="0.25">
      <c r="A5" s="256"/>
      <c r="B5" s="256"/>
      <c r="C5" s="256"/>
      <c r="D5" s="256"/>
      <c r="E5" s="256"/>
      <c r="F5" s="256"/>
      <c r="G5" s="256"/>
      <c r="H5" s="256"/>
    </row>
    <row r="6" spans="1:20" s="48" customFormat="1" ht="15.75" customHeight="1" x14ac:dyDescent="0.25">
      <c r="A6" s="460" t="s">
        <v>53</v>
      </c>
      <c r="B6" s="509" t="s">
        <v>54</v>
      </c>
      <c r="C6" s="509" t="s">
        <v>153</v>
      </c>
      <c r="D6" s="509" t="s">
        <v>154</v>
      </c>
      <c r="E6" s="509" t="s">
        <v>56</v>
      </c>
      <c r="F6" s="460" t="s">
        <v>57</v>
      </c>
      <c r="G6" s="460"/>
      <c r="H6" s="460" t="s">
        <v>310</v>
      </c>
      <c r="I6" s="447" t="s">
        <v>179</v>
      </c>
      <c r="J6" s="447"/>
      <c r="K6" s="447"/>
      <c r="L6" s="447"/>
      <c r="M6" s="447"/>
      <c r="N6" s="447"/>
      <c r="O6" s="447"/>
      <c r="P6" s="447"/>
      <c r="Q6" s="447"/>
      <c r="R6" s="448" t="s">
        <v>221</v>
      </c>
      <c r="S6" s="449"/>
      <c r="T6" s="450"/>
    </row>
    <row r="7" spans="1:20" ht="23.25" customHeight="1" x14ac:dyDescent="0.25">
      <c r="A7" s="460"/>
      <c r="B7" s="509"/>
      <c r="C7" s="509"/>
      <c r="D7" s="509"/>
      <c r="E7" s="509"/>
      <c r="F7" s="460"/>
      <c r="G7" s="460"/>
      <c r="H7" s="460"/>
      <c r="I7" s="447" t="s">
        <v>224</v>
      </c>
      <c r="J7" s="447"/>
      <c r="K7" s="447"/>
      <c r="L7" s="447" t="s">
        <v>223</v>
      </c>
      <c r="M7" s="447"/>
      <c r="N7" s="447"/>
      <c r="O7" s="447" t="s">
        <v>222</v>
      </c>
      <c r="P7" s="447"/>
      <c r="Q7" s="447"/>
      <c r="R7" s="451"/>
      <c r="S7" s="452"/>
      <c r="T7" s="453"/>
    </row>
    <row r="8" spans="1:20" ht="15.75" customHeight="1" x14ac:dyDescent="0.2">
      <c r="A8" s="460"/>
      <c r="B8" s="509"/>
      <c r="C8" s="509"/>
      <c r="D8" s="509"/>
      <c r="E8" s="509"/>
      <c r="F8" s="460"/>
      <c r="G8" s="460"/>
      <c r="H8" s="460"/>
      <c r="I8" s="460" t="s">
        <v>333</v>
      </c>
      <c r="J8" s="460" t="s">
        <v>57</v>
      </c>
      <c r="K8" s="462"/>
      <c r="L8" s="460" t="s">
        <v>333</v>
      </c>
      <c r="M8" s="460" t="s">
        <v>57</v>
      </c>
      <c r="N8" s="462"/>
      <c r="O8" s="460" t="s">
        <v>333</v>
      </c>
      <c r="P8" s="460" t="s">
        <v>57</v>
      </c>
      <c r="Q8" s="462"/>
      <c r="R8" s="460" t="s">
        <v>218</v>
      </c>
      <c r="S8" s="460" t="s">
        <v>57</v>
      </c>
      <c r="T8" s="462"/>
    </row>
    <row r="9" spans="1:20" ht="94.5" x14ac:dyDescent="0.2">
      <c r="A9" s="460"/>
      <c r="B9" s="509"/>
      <c r="C9" s="509"/>
      <c r="D9" s="509"/>
      <c r="E9" s="509"/>
      <c r="F9" s="253" t="s">
        <v>58</v>
      </c>
      <c r="G9" s="253" t="s">
        <v>331</v>
      </c>
      <c r="H9" s="460"/>
      <c r="I9" s="461"/>
      <c r="J9" s="254" t="s">
        <v>58</v>
      </c>
      <c r="K9" s="254" t="s">
        <v>331</v>
      </c>
      <c r="L9" s="461"/>
      <c r="M9" s="254" t="s">
        <v>58</v>
      </c>
      <c r="N9" s="254" t="s">
        <v>331</v>
      </c>
      <c r="O9" s="461"/>
      <c r="P9" s="254" t="s">
        <v>58</v>
      </c>
      <c r="Q9" s="254" t="s">
        <v>331</v>
      </c>
      <c r="R9" s="461"/>
      <c r="S9" s="254" t="s">
        <v>58</v>
      </c>
      <c r="T9" s="254" t="s">
        <v>331</v>
      </c>
    </row>
    <row r="10" spans="1:20" s="315" customFormat="1" ht="17.25" customHeight="1" x14ac:dyDescent="0.25">
      <c r="A10" s="319">
        <v>1</v>
      </c>
      <c r="B10" s="323" t="s">
        <v>444</v>
      </c>
      <c r="C10" s="377">
        <v>58</v>
      </c>
      <c r="D10" s="377">
        <v>55000</v>
      </c>
      <c r="E10" s="377">
        <f>C10*D10</f>
        <v>3190000</v>
      </c>
      <c r="F10" s="378">
        <f>E10-G10</f>
        <v>2486751.37</v>
      </c>
      <c r="G10" s="326">
        <v>703248.63</v>
      </c>
      <c r="H10" s="259"/>
      <c r="I10" s="306"/>
      <c r="J10" s="306"/>
      <c r="K10" s="306"/>
      <c r="L10" s="306"/>
      <c r="M10" s="306"/>
      <c r="N10" s="306"/>
      <c r="O10" s="306"/>
      <c r="P10" s="306"/>
      <c r="Q10" s="306"/>
      <c r="R10" s="126"/>
      <c r="S10" s="126"/>
      <c r="T10" s="126"/>
    </row>
    <row r="11" spans="1:20" s="315" customFormat="1" ht="17.25" customHeight="1" x14ac:dyDescent="0.25">
      <c r="A11" s="319">
        <v>2</v>
      </c>
      <c r="B11" s="324" t="s">
        <v>445</v>
      </c>
      <c r="C11" s="325">
        <v>1500</v>
      </c>
      <c r="D11" s="325">
        <v>400</v>
      </c>
      <c r="E11" s="325">
        <f>C11*D11</f>
        <v>600000</v>
      </c>
      <c r="F11" s="326">
        <f>300000</f>
        <v>300000</v>
      </c>
      <c r="G11" s="326">
        <f>E11-F11</f>
        <v>300000</v>
      </c>
      <c r="H11" s="259"/>
      <c r="I11" s="306"/>
      <c r="J11" s="306"/>
      <c r="K11" s="306"/>
      <c r="L11" s="306"/>
      <c r="M11" s="306"/>
      <c r="N11" s="306"/>
      <c r="O11" s="306"/>
      <c r="P11" s="306"/>
      <c r="Q11" s="306"/>
      <c r="R11" s="126"/>
      <c r="S11" s="126"/>
      <c r="T11" s="126"/>
    </row>
    <row r="12" spans="1:20" s="315" customFormat="1" ht="17.25" customHeight="1" x14ac:dyDescent="0.25">
      <c r="A12" s="319">
        <v>3</v>
      </c>
      <c r="B12" s="324" t="s">
        <v>446</v>
      </c>
      <c r="C12" s="325">
        <v>120</v>
      </c>
      <c r="D12" s="325">
        <v>8000</v>
      </c>
      <c r="E12" s="325">
        <f>C12*D12</f>
        <v>960000</v>
      </c>
      <c r="F12" s="326">
        <f>E12-G12</f>
        <v>760000</v>
      </c>
      <c r="G12" s="326">
        <v>200000</v>
      </c>
      <c r="H12" s="259"/>
      <c r="I12" s="306"/>
      <c r="J12" s="306"/>
      <c r="K12" s="306"/>
      <c r="L12" s="306"/>
      <c r="M12" s="306"/>
      <c r="N12" s="306"/>
      <c r="O12" s="306"/>
      <c r="P12" s="306"/>
      <c r="Q12" s="306"/>
      <c r="R12" s="126"/>
      <c r="S12" s="126"/>
      <c r="T12" s="126"/>
    </row>
    <row r="13" spans="1:20" s="315" customFormat="1" ht="17.25" customHeight="1" x14ac:dyDescent="0.25">
      <c r="A13" s="319">
        <v>4</v>
      </c>
      <c r="B13" s="323" t="s">
        <v>447</v>
      </c>
      <c r="C13" s="377">
        <v>19</v>
      </c>
      <c r="D13" s="378">
        <v>20263.156999999999</v>
      </c>
      <c r="E13" s="377">
        <f>C13*D13</f>
        <v>384999.98300000001</v>
      </c>
      <c r="F13" s="378">
        <v>385000</v>
      </c>
      <c r="G13" s="326">
        <v>50000</v>
      </c>
      <c r="H13" s="259"/>
      <c r="I13" s="306"/>
      <c r="J13" s="306"/>
      <c r="K13" s="306"/>
      <c r="L13" s="306"/>
      <c r="M13" s="306"/>
      <c r="N13" s="306"/>
      <c r="O13" s="306"/>
      <c r="P13" s="306"/>
      <c r="Q13" s="306"/>
      <c r="R13" s="126"/>
      <c r="S13" s="126"/>
      <c r="T13" s="126"/>
    </row>
    <row r="14" spans="1:20" s="315" customFormat="1" ht="17.25" customHeight="1" x14ac:dyDescent="0.25">
      <c r="A14" s="319">
        <v>5</v>
      </c>
      <c r="B14" s="323" t="s">
        <v>448</v>
      </c>
      <c r="C14" s="325">
        <v>1</v>
      </c>
      <c r="D14" s="325">
        <v>15000000</v>
      </c>
      <c r="E14" s="325">
        <f t="shared" ref="E14:E15" si="0">C14*D14</f>
        <v>15000000</v>
      </c>
      <c r="F14" s="326">
        <v>0</v>
      </c>
      <c r="G14" s="326">
        <f>E14</f>
        <v>15000000</v>
      </c>
      <c r="H14" s="259"/>
      <c r="I14" s="306"/>
      <c r="J14" s="306"/>
      <c r="K14" s="306"/>
      <c r="L14" s="306"/>
      <c r="M14" s="306"/>
      <c r="N14" s="306"/>
      <c r="O14" s="306"/>
      <c r="P14" s="306"/>
      <c r="Q14" s="306"/>
      <c r="R14" s="126"/>
      <c r="S14" s="126"/>
      <c r="T14" s="126"/>
    </row>
    <row r="15" spans="1:20" s="315" customFormat="1" ht="17.25" customHeight="1" x14ac:dyDescent="0.25">
      <c r="A15" s="319">
        <v>6</v>
      </c>
      <c r="B15" s="323" t="s">
        <v>449</v>
      </c>
      <c r="C15" s="325">
        <v>4</v>
      </c>
      <c r="D15" s="325">
        <v>400000</v>
      </c>
      <c r="E15" s="325">
        <f t="shared" si="0"/>
        <v>1600000</v>
      </c>
      <c r="F15" s="326">
        <f>E15</f>
        <v>1600000</v>
      </c>
      <c r="G15" s="326"/>
      <c r="H15" s="259"/>
      <c r="I15" s="306"/>
      <c r="J15" s="306"/>
      <c r="K15" s="306"/>
      <c r="L15" s="306"/>
      <c r="M15" s="306"/>
      <c r="N15" s="306"/>
      <c r="O15" s="306"/>
      <c r="P15" s="306"/>
      <c r="Q15" s="306"/>
      <c r="R15" s="307"/>
      <c r="S15" s="307"/>
      <c r="T15" s="307"/>
    </row>
    <row r="16" spans="1:20" s="315" customFormat="1" ht="17.25" customHeight="1" x14ac:dyDescent="0.25">
      <c r="A16" s="319">
        <v>7</v>
      </c>
      <c r="B16" s="323" t="s">
        <v>450</v>
      </c>
      <c r="C16" s="325">
        <v>30</v>
      </c>
      <c r="D16" s="325">
        <v>3000</v>
      </c>
      <c r="E16" s="325">
        <f>C16*D16</f>
        <v>90000</v>
      </c>
      <c r="F16" s="326">
        <v>90000</v>
      </c>
      <c r="G16" s="326"/>
      <c r="H16" s="259"/>
      <c r="I16" s="306"/>
      <c r="J16" s="306"/>
      <c r="K16" s="306"/>
      <c r="L16" s="306"/>
      <c r="M16" s="306"/>
      <c r="N16" s="306"/>
      <c r="O16" s="306"/>
      <c r="P16" s="306"/>
      <c r="Q16" s="306"/>
      <c r="R16" s="307"/>
      <c r="S16" s="307"/>
      <c r="T16" s="307"/>
    </row>
    <row r="17" spans="1:20" s="315" customFormat="1" ht="17.25" customHeight="1" x14ac:dyDescent="0.25">
      <c r="A17" s="319">
        <v>8</v>
      </c>
      <c r="B17" s="323" t="s">
        <v>451</v>
      </c>
      <c r="C17" s="325">
        <v>10</v>
      </c>
      <c r="D17" s="325">
        <v>10000</v>
      </c>
      <c r="E17" s="325">
        <f>C17*D17</f>
        <v>100000</v>
      </c>
      <c r="F17" s="326">
        <v>100000</v>
      </c>
      <c r="G17" s="326"/>
      <c r="H17" s="259"/>
      <c r="I17" s="306"/>
      <c r="J17" s="306"/>
      <c r="K17" s="306"/>
      <c r="L17" s="306"/>
      <c r="M17" s="306"/>
      <c r="N17" s="306"/>
      <c r="O17" s="306"/>
      <c r="P17" s="306"/>
      <c r="Q17" s="306"/>
      <c r="R17" s="307"/>
      <c r="S17" s="307"/>
      <c r="T17" s="307"/>
    </row>
    <row r="18" spans="1:20" ht="17.25" customHeight="1" x14ac:dyDescent="0.25">
      <c r="A18" s="201">
        <v>9</v>
      </c>
      <c r="B18" s="320" t="s">
        <v>494</v>
      </c>
      <c r="C18" s="320"/>
      <c r="D18" s="320"/>
      <c r="E18" s="321"/>
      <c r="F18" s="321"/>
      <c r="G18" s="322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ht="15.75" x14ac:dyDescent="0.25">
      <c r="A19" s="505" t="s">
        <v>55</v>
      </c>
      <c r="B19" s="505"/>
      <c r="C19" s="505"/>
      <c r="D19" s="505"/>
      <c r="E19" s="39">
        <f>SUM(E10:E18)</f>
        <v>21924999.982999999</v>
      </c>
      <c r="F19" s="39">
        <f t="shared" ref="F19:G19" si="1">SUM(F10:F18)</f>
        <v>5721751.3700000001</v>
      </c>
      <c r="G19" s="39">
        <f t="shared" si="1"/>
        <v>16253248.629999999</v>
      </c>
      <c r="H19" s="21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s="207" customFormat="1" ht="15.75" x14ac:dyDescent="0.25">
      <c r="A20" s="71"/>
      <c r="B20" s="71"/>
      <c r="C20" s="71"/>
      <c r="D20" s="71"/>
      <c r="E20" s="71"/>
      <c r="F20" s="71"/>
      <c r="G20" s="70"/>
      <c r="H20" s="7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</sheetData>
  <mergeCells count="24">
    <mergeCell ref="A19:D19"/>
    <mergeCell ref="A2:H2"/>
    <mergeCell ref="A3:G3"/>
    <mergeCell ref="A4:H4"/>
    <mergeCell ref="A6:A9"/>
    <mergeCell ref="B6:B9"/>
    <mergeCell ref="C6:C9"/>
    <mergeCell ref="D6:D9"/>
    <mergeCell ref="E6:E9"/>
    <mergeCell ref="F6:G8"/>
    <mergeCell ref="H6:H9"/>
    <mergeCell ref="I6:Q6"/>
    <mergeCell ref="R6:T7"/>
    <mergeCell ref="I7:K7"/>
    <mergeCell ref="L7:N7"/>
    <mergeCell ref="O7:Q7"/>
    <mergeCell ref="P8:Q8"/>
    <mergeCell ref="R8:R9"/>
    <mergeCell ref="S8:T8"/>
    <mergeCell ref="I8:I9"/>
    <mergeCell ref="J8:K8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topLeftCell="A28" zoomScale="80" zoomScaleNormal="80" workbookViewId="0">
      <selection activeCell="G18" sqref="G18"/>
    </sheetView>
  </sheetViews>
  <sheetFormatPr defaultRowHeight="15.75" x14ac:dyDescent="0.25"/>
  <cols>
    <col min="1" max="1" width="5.42578125" style="113" customWidth="1"/>
    <col min="2" max="2" width="21.85546875" style="113" customWidth="1"/>
    <col min="3" max="3" width="27.42578125" style="113" customWidth="1"/>
    <col min="4" max="4" width="22.5703125" style="113" customWidth="1"/>
    <col min="5" max="5" width="18.140625" style="113" customWidth="1"/>
    <col min="6" max="6" width="23.28515625" style="113" customWidth="1"/>
    <col min="7" max="7" width="20.140625" style="113" customWidth="1"/>
    <col min="8" max="8" width="17.28515625" style="113" customWidth="1"/>
    <col min="9" max="9" width="18.28515625" style="113" customWidth="1"/>
    <col min="10" max="10" width="27.7109375" style="113" customWidth="1"/>
    <col min="11" max="11" width="30.42578125" style="113" customWidth="1"/>
    <col min="12" max="12" width="17.42578125" style="113" customWidth="1"/>
    <col min="13" max="13" width="16.7109375" style="113" customWidth="1"/>
    <col min="14" max="14" width="16" style="113" customWidth="1"/>
    <col min="15" max="15" width="18" style="113" customWidth="1"/>
    <col min="16" max="16" width="16" style="113" customWidth="1"/>
    <col min="17" max="17" width="17.28515625" style="113" customWidth="1"/>
    <col min="18" max="19" width="16" style="113" customWidth="1"/>
    <col min="20" max="20" width="17.85546875" style="113" customWidth="1"/>
    <col min="21" max="99" width="9.140625" style="74"/>
    <col min="100" max="256" width="9.140625" style="113"/>
    <col min="257" max="257" width="4.7109375" style="113" customWidth="1"/>
    <col min="258" max="258" width="5.42578125" style="113" customWidth="1"/>
    <col min="259" max="259" width="30.7109375" style="113" customWidth="1"/>
    <col min="260" max="260" width="24.42578125" style="113" customWidth="1"/>
    <col min="261" max="261" width="27" style="113" customWidth="1"/>
    <col min="262" max="262" width="23.28515625" style="113" customWidth="1"/>
    <col min="263" max="263" width="20.140625" style="113" customWidth="1"/>
    <col min="264" max="264" width="37" style="113" customWidth="1"/>
    <col min="265" max="265" width="9.5703125" style="113" customWidth="1"/>
    <col min="266" max="266" width="15.7109375" style="113" customWidth="1"/>
    <col min="267" max="267" width="30.42578125" style="113" customWidth="1"/>
    <col min="268" max="512" width="9.140625" style="113"/>
    <col min="513" max="513" width="4.7109375" style="113" customWidth="1"/>
    <col min="514" max="514" width="5.42578125" style="113" customWidth="1"/>
    <col min="515" max="515" width="30.7109375" style="113" customWidth="1"/>
    <col min="516" max="516" width="24.42578125" style="113" customWidth="1"/>
    <col min="517" max="517" width="27" style="113" customWidth="1"/>
    <col min="518" max="518" width="23.28515625" style="113" customWidth="1"/>
    <col min="519" max="519" width="20.140625" style="113" customWidth="1"/>
    <col min="520" max="520" width="37" style="113" customWidth="1"/>
    <col min="521" max="521" width="9.5703125" style="113" customWidth="1"/>
    <col min="522" max="522" width="15.7109375" style="113" customWidth="1"/>
    <col min="523" max="523" width="30.42578125" style="113" customWidth="1"/>
    <col min="524" max="768" width="9.140625" style="113"/>
    <col min="769" max="769" width="4.7109375" style="113" customWidth="1"/>
    <col min="770" max="770" width="5.42578125" style="113" customWidth="1"/>
    <col min="771" max="771" width="30.7109375" style="113" customWidth="1"/>
    <col min="772" max="772" width="24.42578125" style="113" customWidth="1"/>
    <col min="773" max="773" width="27" style="113" customWidth="1"/>
    <col min="774" max="774" width="23.28515625" style="113" customWidth="1"/>
    <col min="775" max="775" width="20.140625" style="113" customWidth="1"/>
    <col min="776" max="776" width="37" style="113" customWidth="1"/>
    <col min="777" max="777" width="9.5703125" style="113" customWidth="1"/>
    <col min="778" max="778" width="15.7109375" style="113" customWidth="1"/>
    <col min="779" max="779" width="30.42578125" style="113" customWidth="1"/>
    <col min="780" max="1024" width="9.140625" style="113"/>
    <col min="1025" max="1025" width="4.7109375" style="113" customWidth="1"/>
    <col min="1026" max="1026" width="5.42578125" style="113" customWidth="1"/>
    <col min="1027" max="1027" width="30.7109375" style="113" customWidth="1"/>
    <col min="1028" max="1028" width="24.42578125" style="113" customWidth="1"/>
    <col min="1029" max="1029" width="27" style="113" customWidth="1"/>
    <col min="1030" max="1030" width="23.28515625" style="113" customWidth="1"/>
    <col min="1031" max="1031" width="20.140625" style="113" customWidth="1"/>
    <col min="1032" max="1032" width="37" style="113" customWidth="1"/>
    <col min="1033" max="1033" width="9.5703125" style="113" customWidth="1"/>
    <col min="1034" max="1034" width="15.7109375" style="113" customWidth="1"/>
    <col min="1035" max="1035" width="30.42578125" style="113" customWidth="1"/>
    <col min="1036" max="1280" width="9.140625" style="113"/>
    <col min="1281" max="1281" width="4.7109375" style="113" customWidth="1"/>
    <col min="1282" max="1282" width="5.42578125" style="113" customWidth="1"/>
    <col min="1283" max="1283" width="30.7109375" style="113" customWidth="1"/>
    <col min="1284" max="1284" width="24.42578125" style="113" customWidth="1"/>
    <col min="1285" max="1285" width="27" style="113" customWidth="1"/>
    <col min="1286" max="1286" width="23.28515625" style="113" customWidth="1"/>
    <col min="1287" max="1287" width="20.140625" style="113" customWidth="1"/>
    <col min="1288" max="1288" width="37" style="113" customWidth="1"/>
    <col min="1289" max="1289" width="9.5703125" style="113" customWidth="1"/>
    <col min="1290" max="1290" width="15.7109375" style="113" customWidth="1"/>
    <col min="1291" max="1291" width="30.42578125" style="113" customWidth="1"/>
    <col min="1292" max="1536" width="9.140625" style="113"/>
    <col min="1537" max="1537" width="4.7109375" style="113" customWidth="1"/>
    <col min="1538" max="1538" width="5.42578125" style="113" customWidth="1"/>
    <col min="1539" max="1539" width="30.7109375" style="113" customWidth="1"/>
    <col min="1540" max="1540" width="24.42578125" style="113" customWidth="1"/>
    <col min="1541" max="1541" width="27" style="113" customWidth="1"/>
    <col min="1542" max="1542" width="23.28515625" style="113" customWidth="1"/>
    <col min="1543" max="1543" width="20.140625" style="113" customWidth="1"/>
    <col min="1544" max="1544" width="37" style="113" customWidth="1"/>
    <col min="1545" max="1545" width="9.5703125" style="113" customWidth="1"/>
    <col min="1546" max="1546" width="15.7109375" style="113" customWidth="1"/>
    <col min="1547" max="1547" width="30.42578125" style="113" customWidth="1"/>
    <col min="1548" max="1792" width="9.140625" style="113"/>
    <col min="1793" max="1793" width="4.7109375" style="113" customWidth="1"/>
    <col min="1794" max="1794" width="5.42578125" style="113" customWidth="1"/>
    <col min="1795" max="1795" width="30.7109375" style="113" customWidth="1"/>
    <col min="1796" max="1796" width="24.42578125" style="113" customWidth="1"/>
    <col min="1797" max="1797" width="27" style="113" customWidth="1"/>
    <col min="1798" max="1798" width="23.28515625" style="113" customWidth="1"/>
    <col min="1799" max="1799" width="20.140625" style="113" customWidth="1"/>
    <col min="1800" max="1800" width="37" style="113" customWidth="1"/>
    <col min="1801" max="1801" width="9.5703125" style="113" customWidth="1"/>
    <col min="1802" max="1802" width="15.7109375" style="113" customWidth="1"/>
    <col min="1803" max="1803" width="30.42578125" style="113" customWidth="1"/>
    <col min="1804" max="2048" width="9.140625" style="113"/>
    <col min="2049" max="2049" width="4.7109375" style="113" customWidth="1"/>
    <col min="2050" max="2050" width="5.42578125" style="113" customWidth="1"/>
    <col min="2051" max="2051" width="30.7109375" style="113" customWidth="1"/>
    <col min="2052" max="2052" width="24.42578125" style="113" customWidth="1"/>
    <col min="2053" max="2053" width="27" style="113" customWidth="1"/>
    <col min="2054" max="2054" width="23.28515625" style="113" customWidth="1"/>
    <col min="2055" max="2055" width="20.140625" style="113" customWidth="1"/>
    <col min="2056" max="2056" width="37" style="113" customWidth="1"/>
    <col min="2057" max="2057" width="9.5703125" style="113" customWidth="1"/>
    <col min="2058" max="2058" width="15.7109375" style="113" customWidth="1"/>
    <col min="2059" max="2059" width="30.42578125" style="113" customWidth="1"/>
    <col min="2060" max="2304" width="9.140625" style="113"/>
    <col min="2305" max="2305" width="4.7109375" style="113" customWidth="1"/>
    <col min="2306" max="2306" width="5.42578125" style="113" customWidth="1"/>
    <col min="2307" max="2307" width="30.7109375" style="113" customWidth="1"/>
    <col min="2308" max="2308" width="24.42578125" style="113" customWidth="1"/>
    <col min="2309" max="2309" width="27" style="113" customWidth="1"/>
    <col min="2310" max="2310" width="23.28515625" style="113" customWidth="1"/>
    <col min="2311" max="2311" width="20.140625" style="113" customWidth="1"/>
    <col min="2312" max="2312" width="37" style="113" customWidth="1"/>
    <col min="2313" max="2313" width="9.5703125" style="113" customWidth="1"/>
    <col min="2314" max="2314" width="15.7109375" style="113" customWidth="1"/>
    <col min="2315" max="2315" width="30.42578125" style="113" customWidth="1"/>
    <col min="2316" max="2560" width="9.140625" style="113"/>
    <col min="2561" max="2561" width="4.7109375" style="113" customWidth="1"/>
    <col min="2562" max="2562" width="5.42578125" style="113" customWidth="1"/>
    <col min="2563" max="2563" width="30.7109375" style="113" customWidth="1"/>
    <col min="2564" max="2564" width="24.42578125" style="113" customWidth="1"/>
    <col min="2565" max="2565" width="27" style="113" customWidth="1"/>
    <col min="2566" max="2566" width="23.28515625" style="113" customWidth="1"/>
    <col min="2567" max="2567" width="20.140625" style="113" customWidth="1"/>
    <col min="2568" max="2568" width="37" style="113" customWidth="1"/>
    <col min="2569" max="2569" width="9.5703125" style="113" customWidth="1"/>
    <col min="2570" max="2570" width="15.7109375" style="113" customWidth="1"/>
    <col min="2571" max="2571" width="30.42578125" style="113" customWidth="1"/>
    <col min="2572" max="2816" width="9.140625" style="113"/>
    <col min="2817" max="2817" width="4.7109375" style="113" customWidth="1"/>
    <col min="2818" max="2818" width="5.42578125" style="113" customWidth="1"/>
    <col min="2819" max="2819" width="30.7109375" style="113" customWidth="1"/>
    <col min="2820" max="2820" width="24.42578125" style="113" customWidth="1"/>
    <col min="2821" max="2821" width="27" style="113" customWidth="1"/>
    <col min="2822" max="2822" width="23.28515625" style="113" customWidth="1"/>
    <col min="2823" max="2823" width="20.140625" style="113" customWidth="1"/>
    <col min="2824" max="2824" width="37" style="113" customWidth="1"/>
    <col min="2825" max="2825" width="9.5703125" style="113" customWidth="1"/>
    <col min="2826" max="2826" width="15.7109375" style="113" customWidth="1"/>
    <col min="2827" max="2827" width="30.42578125" style="113" customWidth="1"/>
    <col min="2828" max="3072" width="9.140625" style="113"/>
    <col min="3073" max="3073" width="4.7109375" style="113" customWidth="1"/>
    <col min="3074" max="3074" width="5.42578125" style="113" customWidth="1"/>
    <col min="3075" max="3075" width="30.7109375" style="113" customWidth="1"/>
    <col min="3076" max="3076" width="24.42578125" style="113" customWidth="1"/>
    <col min="3077" max="3077" width="27" style="113" customWidth="1"/>
    <col min="3078" max="3078" width="23.28515625" style="113" customWidth="1"/>
    <col min="3079" max="3079" width="20.140625" style="113" customWidth="1"/>
    <col min="3080" max="3080" width="37" style="113" customWidth="1"/>
    <col min="3081" max="3081" width="9.5703125" style="113" customWidth="1"/>
    <col min="3082" max="3082" width="15.7109375" style="113" customWidth="1"/>
    <col min="3083" max="3083" width="30.42578125" style="113" customWidth="1"/>
    <col min="3084" max="3328" width="9.140625" style="113"/>
    <col min="3329" max="3329" width="4.7109375" style="113" customWidth="1"/>
    <col min="3330" max="3330" width="5.42578125" style="113" customWidth="1"/>
    <col min="3331" max="3331" width="30.7109375" style="113" customWidth="1"/>
    <col min="3332" max="3332" width="24.42578125" style="113" customWidth="1"/>
    <col min="3333" max="3333" width="27" style="113" customWidth="1"/>
    <col min="3334" max="3334" width="23.28515625" style="113" customWidth="1"/>
    <col min="3335" max="3335" width="20.140625" style="113" customWidth="1"/>
    <col min="3336" max="3336" width="37" style="113" customWidth="1"/>
    <col min="3337" max="3337" width="9.5703125" style="113" customWidth="1"/>
    <col min="3338" max="3338" width="15.7109375" style="113" customWidth="1"/>
    <col min="3339" max="3339" width="30.42578125" style="113" customWidth="1"/>
    <col min="3340" max="3584" width="9.140625" style="113"/>
    <col min="3585" max="3585" width="4.7109375" style="113" customWidth="1"/>
    <col min="3586" max="3586" width="5.42578125" style="113" customWidth="1"/>
    <col min="3587" max="3587" width="30.7109375" style="113" customWidth="1"/>
    <col min="3588" max="3588" width="24.42578125" style="113" customWidth="1"/>
    <col min="3589" max="3589" width="27" style="113" customWidth="1"/>
    <col min="3590" max="3590" width="23.28515625" style="113" customWidth="1"/>
    <col min="3591" max="3591" width="20.140625" style="113" customWidth="1"/>
    <col min="3592" max="3592" width="37" style="113" customWidth="1"/>
    <col min="3593" max="3593" width="9.5703125" style="113" customWidth="1"/>
    <col min="3594" max="3594" width="15.7109375" style="113" customWidth="1"/>
    <col min="3595" max="3595" width="30.42578125" style="113" customWidth="1"/>
    <col min="3596" max="3840" width="9.140625" style="113"/>
    <col min="3841" max="3841" width="4.7109375" style="113" customWidth="1"/>
    <col min="3842" max="3842" width="5.42578125" style="113" customWidth="1"/>
    <col min="3843" max="3843" width="30.7109375" style="113" customWidth="1"/>
    <col min="3844" max="3844" width="24.42578125" style="113" customWidth="1"/>
    <col min="3845" max="3845" width="27" style="113" customWidth="1"/>
    <col min="3846" max="3846" width="23.28515625" style="113" customWidth="1"/>
    <col min="3847" max="3847" width="20.140625" style="113" customWidth="1"/>
    <col min="3848" max="3848" width="37" style="113" customWidth="1"/>
    <col min="3849" max="3849" width="9.5703125" style="113" customWidth="1"/>
    <col min="3850" max="3850" width="15.7109375" style="113" customWidth="1"/>
    <col min="3851" max="3851" width="30.42578125" style="113" customWidth="1"/>
    <col min="3852" max="4096" width="9.140625" style="113"/>
    <col min="4097" max="4097" width="4.7109375" style="113" customWidth="1"/>
    <col min="4098" max="4098" width="5.42578125" style="113" customWidth="1"/>
    <col min="4099" max="4099" width="30.7109375" style="113" customWidth="1"/>
    <col min="4100" max="4100" width="24.42578125" style="113" customWidth="1"/>
    <col min="4101" max="4101" width="27" style="113" customWidth="1"/>
    <col min="4102" max="4102" width="23.28515625" style="113" customWidth="1"/>
    <col min="4103" max="4103" width="20.140625" style="113" customWidth="1"/>
    <col min="4104" max="4104" width="37" style="113" customWidth="1"/>
    <col min="4105" max="4105" width="9.5703125" style="113" customWidth="1"/>
    <col min="4106" max="4106" width="15.7109375" style="113" customWidth="1"/>
    <col min="4107" max="4107" width="30.42578125" style="113" customWidth="1"/>
    <col min="4108" max="4352" width="9.140625" style="113"/>
    <col min="4353" max="4353" width="4.7109375" style="113" customWidth="1"/>
    <col min="4354" max="4354" width="5.42578125" style="113" customWidth="1"/>
    <col min="4355" max="4355" width="30.7109375" style="113" customWidth="1"/>
    <col min="4356" max="4356" width="24.42578125" style="113" customWidth="1"/>
    <col min="4357" max="4357" width="27" style="113" customWidth="1"/>
    <col min="4358" max="4358" width="23.28515625" style="113" customWidth="1"/>
    <col min="4359" max="4359" width="20.140625" style="113" customWidth="1"/>
    <col min="4360" max="4360" width="37" style="113" customWidth="1"/>
    <col min="4361" max="4361" width="9.5703125" style="113" customWidth="1"/>
    <col min="4362" max="4362" width="15.7109375" style="113" customWidth="1"/>
    <col min="4363" max="4363" width="30.42578125" style="113" customWidth="1"/>
    <col min="4364" max="4608" width="9.140625" style="113"/>
    <col min="4609" max="4609" width="4.7109375" style="113" customWidth="1"/>
    <col min="4610" max="4610" width="5.42578125" style="113" customWidth="1"/>
    <col min="4611" max="4611" width="30.7109375" style="113" customWidth="1"/>
    <col min="4612" max="4612" width="24.42578125" style="113" customWidth="1"/>
    <col min="4613" max="4613" width="27" style="113" customWidth="1"/>
    <col min="4614" max="4614" width="23.28515625" style="113" customWidth="1"/>
    <col min="4615" max="4615" width="20.140625" style="113" customWidth="1"/>
    <col min="4616" max="4616" width="37" style="113" customWidth="1"/>
    <col min="4617" max="4617" width="9.5703125" style="113" customWidth="1"/>
    <col min="4618" max="4618" width="15.7109375" style="113" customWidth="1"/>
    <col min="4619" max="4619" width="30.42578125" style="113" customWidth="1"/>
    <col min="4620" max="4864" width="9.140625" style="113"/>
    <col min="4865" max="4865" width="4.7109375" style="113" customWidth="1"/>
    <col min="4866" max="4866" width="5.42578125" style="113" customWidth="1"/>
    <col min="4867" max="4867" width="30.7109375" style="113" customWidth="1"/>
    <col min="4868" max="4868" width="24.42578125" style="113" customWidth="1"/>
    <col min="4869" max="4869" width="27" style="113" customWidth="1"/>
    <col min="4870" max="4870" width="23.28515625" style="113" customWidth="1"/>
    <col min="4871" max="4871" width="20.140625" style="113" customWidth="1"/>
    <col min="4872" max="4872" width="37" style="113" customWidth="1"/>
    <col min="4873" max="4873" width="9.5703125" style="113" customWidth="1"/>
    <col min="4874" max="4874" width="15.7109375" style="113" customWidth="1"/>
    <col min="4875" max="4875" width="30.42578125" style="113" customWidth="1"/>
    <col min="4876" max="5120" width="9.140625" style="113"/>
    <col min="5121" max="5121" width="4.7109375" style="113" customWidth="1"/>
    <col min="5122" max="5122" width="5.42578125" style="113" customWidth="1"/>
    <col min="5123" max="5123" width="30.7109375" style="113" customWidth="1"/>
    <col min="5124" max="5124" width="24.42578125" style="113" customWidth="1"/>
    <col min="5125" max="5125" width="27" style="113" customWidth="1"/>
    <col min="5126" max="5126" width="23.28515625" style="113" customWidth="1"/>
    <col min="5127" max="5127" width="20.140625" style="113" customWidth="1"/>
    <col min="5128" max="5128" width="37" style="113" customWidth="1"/>
    <col min="5129" max="5129" width="9.5703125" style="113" customWidth="1"/>
    <col min="5130" max="5130" width="15.7109375" style="113" customWidth="1"/>
    <col min="5131" max="5131" width="30.42578125" style="113" customWidth="1"/>
    <col min="5132" max="5376" width="9.140625" style="113"/>
    <col min="5377" max="5377" width="4.7109375" style="113" customWidth="1"/>
    <col min="5378" max="5378" width="5.42578125" style="113" customWidth="1"/>
    <col min="5379" max="5379" width="30.7109375" style="113" customWidth="1"/>
    <col min="5380" max="5380" width="24.42578125" style="113" customWidth="1"/>
    <col min="5381" max="5381" width="27" style="113" customWidth="1"/>
    <col min="5382" max="5382" width="23.28515625" style="113" customWidth="1"/>
    <col min="5383" max="5383" width="20.140625" style="113" customWidth="1"/>
    <col min="5384" max="5384" width="37" style="113" customWidth="1"/>
    <col min="5385" max="5385" width="9.5703125" style="113" customWidth="1"/>
    <col min="5386" max="5386" width="15.7109375" style="113" customWidth="1"/>
    <col min="5387" max="5387" width="30.42578125" style="113" customWidth="1"/>
    <col min="5388" max="5632" width="9.140625" style="113"/>
    <col min="5633" max="5633" width="4.7109375" style="113" customWidth="1"/>
    <col min="5634" max="5634" width="5.42578125" style="113" customWidth="1"/>
    <col min="5635" max="5635" width="30.7109375" style="113" customWidth="1"/>
    <col min="5636" max="5636" width="24.42578125" style="113" customWidth="1"/>
    <col min="5637" max="5637" width="27" style="113" customWidth="1"/>
    <col min="5638" max="5638" width="23.28515625" style="113" customWidth="1"/>
    <col min="5639" max="5639" width="20.140625" style="113" customWidth="1"/>
    <col min="5640" max="5640" width="37" style="113" customWidth="1"/>
    <col min="5641" max="5641" width="9.5703125" style="113" customWidth="1"/>
    <col min="5642" max="5642" width="15.7109375" style="113" customWidth="1"/>
    <col min="5643" max="5643" width="30.42578125" style="113" customWidth="1"/>
    <col min="5644" max="5888" width="9.140625" style="113"/>
    <col min="5889" max="5889" width="4.7109375" style="113" customWidth="1"/>
    <col min="5890" max="5890" width="5.42578125" style="113" customWidth="1"/>
    <col min="5891" max="5891" width="30.7109375" style="113" customWidth="1"/>
    <col min="5892" max="5892" width="24.42578125" style="113" customWidth="1"/>
    <col min="5893" max="5893" width="27" style="113" customWidth="1"/>
    <col min="5894" max="5894" width="23.28515625" style="113" customWidth="1"/>
    <col min="5895" max="5895" width="20.140625" style="113" customWidth="1"/>
    <col min="5896" max="5896" width="37" style="113" customWidth="1"/>
    <col min="5897" max="5897" width="9.5703125" style="113" customWidth="1"/>
    <col min="5898" max="5898" width="15.7109375" style="113" customWidth="1"/>
    <col min="5899" max="5899" width="30.42578125" style="113" customWidth="1"/>
    <col min="5900" max="6144" width="9.140625" style="113"/>
    <col min="6145" max="6145" width="4.7109375" style="113" customWidth="1"/>
    <col min="6146" max="6146" width="5.42578125" style="113" customWidth="1"/>
    <col min="6147" max="6147" width="30.7109375" style="113" customWidth="1"/>
    <col min="6148" max="6148" width="24.42578125" style="113" customWidth="1"/>
    <col min="6149" max="6149" width="27" style="113" customWidth="1"/>
    <col min="6150" max="6150" width="23.28515625" style="113" customWidth="1"/>
    <col min="6151" max="6151" width="20.140625" style="113" customWidth="1"/>
    <col min="6152" max="6152" width="37" style="113" customWidth="1"/>
    <col min="6153" max="6153" width="9.5703125" style="113" customWidth="1"/>
    <col min="6154" max="6154" width="15.7109375" style="113" customWidth="1"/>
    <col min="6155" max="6155" width="30.42578125" style="113" customWidth="1"/>
    <col min="6156" max="6400" width="9.140625" style="113"/>
    <col min="6401" max="6401" width="4.7109375" style="113" customWidth="1"/>
    <col min="6402" max="6402" width="5.42578125" style="113" customWidth="1"/>
    <col min="6403" max="6403" width="30.7109375" style="113" customWidth="1"/>
    <col min="6404" max="6404" width="24.42578125" style="113" customWidth="1"/>
    <col min="6405" max="6405" width="27" style="113" customWidth="1"/>
    <col min="6406" max="6406" width="23.28515625" style="113" customWidth="1"/>
    <col min="6407" max="6407" width="20.140625" style="113" customWidth="1"/>
    <col min="6408" max="6408" width="37" style="113" customWidth="1"/>
    <col min="6409" max="6409" width="9.5703125" style="113" customWidth="1"/>
    <col min="6410" max="6410" width="15.7109375" style="113" customWidth="1"/>
    <col min="6411" max="6411" width="30.42578125" style="113" customWidth="1"/>
    <col min="6412" max="6656" width="9.140625" style="113"/>
    <col min="6657" max="6657" width="4.7109375" style="113" customWidth="1"/>
    <col min="6658" max="6658" width="5.42578125" style="113" customWidth="1"/>
    <col min="6659" max="6659" width="30.7109375" style="113" customWidth="1"/>
    <col min="6660" max="6660" width="24.42578125" style="113" customWidth="1"/>
    <col min="6661" max="6661" width="27" style="113" customWidth="1"/>
    <col min="6662" max="6662" width="23.28515625" style="113" customWidth="1"/>
    <col min="6663" max="6663" width="20.140625" style="113" customWidth="1"/>
    <col min="6664" max="6664" width="37" style="113" customWidth="1"/>
    <col min="6665" max="6665" width="9.5703125" style="113" customWidth="1"/>
    <col min="6666" max="6666" width="15.7109375" style="113" customWidth="1"/>
    <col min="6667" max="6667" width="30.42578125" style="113" customWidth="1"/>
    <col min="6668" max="6912" width="9.140625" style="113"/>
    <col min="6913" max="6913" width="4.7109375" style="113" customWidth="1"/>
    <col min="6914" max="6914" width="5.42578125" style="113" customWidth="1"/>
    <col min="6915" max="6915" width="30.7109375" style="113" customWidth="1"/>
    <col min="6916" max="6916" width="24.42578125" style="113" customWidth="1"/>
    <col min="6917" max="6917" width="27" style="113" customWidth="1"/>
    <col min="6918" max="6918" width="23.28515625" style="113" customWidth="1"/>
    <col min="6919" max="6919" width="20.140625" style="113" customWidth="1"/>
    <col min="6920" max="6920" width="37" style="113" customWidth="1"/>
    <col min="6921" max="6921" width="9.5703125" style="113" customWidth="1"/>
    <col min="6922" max="6922" width="15.7109375" style="113" customWidth="1"/>
    <col min="6923" max="6923" width="30.42578125" style="113" customWidth="1"/>
    <col min="6924" max="7168" width="9.140625" style="113"/>
    <col min="7169" max="7169" width="4.7109375" style="113" customWidth="1"/>
    <col min="7170" max="7170" width="5.42578125" style="113" customWidth="1"/>
    <col min="7171" max="7171" width="30.7109375" style="113" customWidth="1"/>
    <col min="7172" max="7172" width="24.42578125" style="113" customWidth="1"/>
    <col min="7173" max="7173" width="27" style="113" customWidth="1"/>
    <col min="7174" max="7174" width="23.28515625" style="113" customWidth="1"/>
    <col min="7175" max="7175" width="20.140625" style="113" customWidth="1"/>
    <col min="7176" max="7176" width="37" style="113" customWidth="1"/>
    <col min="7177" max="7177" width="9.5703125" style="113" customWidth="1"/>
    <col min="7178" max="7178" width="15.7109375" style="113" customWidth="1"/>
    <col min="7179" max="7179" width="30.42578125" style="113" customWidth="1"/>
    <col min="7180" max="7424" width="9.140625" style="113"/>
    <col min="7425" max="7425" width="4.7109375" style="113" customWidth="1"/>
    <col min="7426" max="7426" width="5.42578125" style="113" customWidth="1"/>
    <col min="7427" max="7427" width="30.7109375" style="113" customWidth="1"/>
    <col min="7428" max="7428" width="24.42578125" style="113" customWidth="1"/>
    <col min="7429" max="7429" width="27" style="113" customWidth="1"/>
    <col min="7430" max="7430" width="23.28515625" style="113" customWidth="1"/>
    <col min="7431" max="7431" width="20.140625" style="113" customWidth="1"/>
    <col min="7432" max="7432" width="37" style="113" customWidth="1"/>
    <col min="7433" max="7433" width="9.5703125" style="113" customWidth="1"/>
    <col min="7434" max="7434" width="15.7109375" style="113" customWidth="1"/>
    <col min="7435" max="7435" width="30.42578125" style="113" customWidth="1"/>
    <col min="7436" max="7680" width="9.140625" style="113"/>
    <col min="7681" max="7681" width="4.7109375" style="113" customWidth="1"/>
    <col min="7682" max="7682" width="5.42578125" style="113" customWidth="1"/>
    <col min="7683" max="7683" width="30.7109375" style="113" customWidth="1"/>
    <col min="7684" max="7684" width="24.42578125" style="113" customWidth="1"/>
    <col min="7685" max="7685" width="27" style="113" customWidth="1"/>
    <col min="7686" max="7686" width="23.28515625" style="113" customWidth="1"/>
    <col min="7687" max="7687" width="20.140625" style="113" customWidth="1"/>
    <col min="7688" max="7688" width="37" style="113" customWidth="1"/>
    <col min="7689" max="7689" width="9.5703125" style="113" customWidth="1"/>
    <col min="7690" max="7690" width="15.7109375" style="113" customWidth="1"/>
    <col min="7691" max="7691" width="30.42578125" style="113" customWidth="1"/>
    <col min="7692" max="7936" width="9.140625" style="113"/>
    <col min="7937" max="7937" width="4.7109375" style="113" customWidth="1"/>
    <col min="7938" max="7938" width="5.42578125" style="113" customWidth="1"/>
    <col min="7939" max="7939" width="30.7109375" style="113" customWidth="1"/>
    <col min="7940" max="7940" width="24.42578125" style="113" customWidth="1"/>
    <col min="7941" max="7941" width="27" style="113" customWidth="1"/>
    <col min="7942" max="7942" width="23.28515625" style="113" customWidth="1"/>
    <col min="7943" max="7943" width="20.140625" style="113" customWidth="1"/>
    <col min="7944" max="7944" width="37" style="113" customWidth="1"/>
    <col min="7945" max="7945" width="9.5703125" style="113" customWidth="1"/>
    <col min="7946" max="7946" width="15.7109375" style="113" customWidth="1"/>
    <col min="7947" max="7947" width="30.42578125" style="113" customWidth="1"/>
    <col min="7948" max="8192" width="9.140625" style="113"/>
    <col min="8193" max="8193" width="4.7109375" style="113" customWidth="1"/>
    <col min="8194" max="8194" width="5.42578125" style="113" customWidth="1"/>
    <col min="8195" max="8195" width="30.7109375" style="113" customWidth="1"/>
    <col min="8196" max="8196" width="24.42578125" style="113" customWidth="1"/>
    <col min="8197" max="8197" width="27" style="113" customWidth="1"/>
    <col min="8198" max="8198" width="23.28515625" style="113" customWidth="1"/>
    <col min="8199" max="8199" width="20.140625" style="113" customWidth="1"/>
    <col min="8200" max="8200" width="37" style="113" customWidth="1"/>
    <col min="8201" max="8201" width="9.5703125" style="113" customWidth="1"/>
    <col min="8202" max="8202" width="15.7109375" style="113" customWidth="1"/>
    <col min="8203" max="8203" width="30.42578125" style="113" customWidth="1"/>
    <col min="8204" max="8448" width="9.140625" style="113"/>
    <col min="8449" max="8449" width="4.7109375" style="113" customWidth="1"/>
    <col min="8450" max="8450" width="5.42578125" style="113" customWidth="1"/>
    <col min="8451" max="8451" width="30.7109375" style="113" customWidth="1"/>
    <col min="8452" max="8452" width="24.42578125" style="113" customWidth="1"/>
    <col min="8453" max="8453" width="27" style="113" customWidth="1"/>
    <col min="8454" max="8454" width="23.28515625" style="113" customWidth="1"/>
    <col min="8455" max="8455" width="20.140625" style="113" customWidth="1"/>
    <col min="8456" max="8456" width="37" style="113" customWidth="1"/>
    <col min="8457" max="8457" width="9.5703125" style="113" customWidth="1"/>
    <col min="8458" max="8458" width="15.7109375" style="113" customWidth="1"/>
    <col min="8459" max="8459" width="30.42578125" style="113" customWidth="1"/>
    <col min="8460" max="8704" width="9.140625" style="113"/>
    <col min="8705" max="8705" width="4.7109375" style="113" customWidth="1"/>
    <col min="8706" max="8706" width="5.42578125" style="113" customWidth="1"/>
    <col min="8707" max="8707" width="30.7109375" style="113" customWidth="1"/>
    <col min="8708" max="8708" width="24.42578125" style="113" customWidth="1"/>
    <col min="8709" max="8709" width="27" style="113" customWidth="1"/>
    <col min="8710" max="8710" width="23.28515625" style="113" customWidth="1"/>
    <col min="8711" max="8711" width="20.140625" style="113" customWidth="1"/>
    <col min="8712" max="8712" width="37" style="113" customWidth="1"/>
    <col min="8713" max="8713" width="9.5703125" style="113" customWidth="1"/>
    <col min="8714" max="8714" width="15.7109375" style="113" customWidth="1"/>
    <col min="8715" max="8715" width="30.42578125" style="113" customWidth="1"/>
    <col min="8716" max="8960" width="9.140625" style="113"/>
    <col min="8961" max="8961" width="4.7109375" style="113" customWidth="1"/>
    <col min="8962" max="8962" width="5.42578125" style="113" customWidth="1"/>
    <col min="8963" max="8963" width="30.7109375" style="113" customWidth="1"/>
    <col min="8964" max="8964" width="24.42578125" style="113" customWidth="1"/>
    <col min="8965" max="8965" width="27" style="113" customWidth="1"/>
    <col min="8966" max="8966" width="23.28515625" style="113" customWidth="1"/>
    <col min="8967" max="8967" width="20.140625" style="113" customWidth="1"/>
    <col min="8968" max="8968" width="37" style="113" customWidth="1"/>
    <col min="8969" max="8969" width="9.5703125" style="113" customWidth="1"/>
    <col min="8970" max="8970" width="15.7109375" style="113" customWidth="1"/>
    <col min="8971" max="8971" width="30.42578125" style="113" customWidth="1"/>
    <col min="8972" max="9216" width="9.140625" style="113"/>
    <col min="9217" max="9217" width="4.7109375" style="113" customWidth="1"/>
    <col min="9218" max="9218" width="5.42578125" style="113" customWidth="1"/>
    <col min="9219" max="9219" width="30.7109375" style="113" customWidth="1"/>
    <col min="9220" max="9220" width="24.42578125" style="113" customWidth="1"/>
    <col min="9221" max="9221" width="27" style="113" customWidth="1"/>
    <col min="9222" max="9222" width="23.28515625" style="113" customWidth="1"/>
    <col min="9223" max="9223" width="20.140625" style="113" customWidth="1"/>
    <col min="9224" max="9224" width="37" style="113" customWidth="1"/>
    <col min="9225" max="9225" width="9.5703125" style="113" customWidth="1"/>
    <col min="9226" max="9226" width="15.7109375" style="113" customWidth="1"/>
    <col min="9227" max="9227" width="30.42578125" style="113" customWidth="1"/>
    <col min="9228" max="9472" width="9.140625" style="113"/>
    <col min="9473" max="9473" width="4.7109375" style="113" customWidth="1"/>
    <col min="9474" max="9474" width="5.42578125" style="113" customWidth="1"/>
    <col min="9475" max="9475" width="30.7109375" style="113" customWidth="1"/>
    <col min="9476" max="9476" width="24.42578125" style="113" customWidth="1"/>
    <col min="9477" max="9477" width="27" style="113" customWidth="1"/>
    <col min="9478" max="9478" width="23.28515625" style="113" customWidth="1"/>
    <col min="9479" max="9479" width="20.140625" style="113" customWidth="1"/>
    <col min="9480" max="9480" width="37" style="113" customWidth="1"/>
    <col min="9481" max="9481" width="9.5703125" style="113" customWidth="1"/>
    <col min="9482" max="9482" width="15.7109375" style="113" customWidth="1"/>
    <col min="9483" max="9483" width="30.42578125" style="113" customWidth="1"/>
    <col min="9484" max="9728" width="9.140625" style="113"/>
    <col min="9729" max="9729" width="4.7109375" style="113" customWidth="1"/>
    <col min="9730" max="9730" width="5.42578125" style="113" customWidth="1"/>
    <col min="9731" max="9731" width="30.7109375" style="113" customWidth="1"/>
    <col min="9732" max="9732" width="24.42578125" style="113" customWidth="1"/>
    <col min="9733" max="9733" width="27" style="113" customWidth="1"/>
    <col min="9734" max="9734" width="23.28515625" style="113" customWidth="1"/>
    <col min="9735" max="9735" width="20.140625" style="113" customWidth="1"/>
    <col min="9736" max="9736" width="37" style="113" customWidth="1"/>
    <col min="9737" max="9737" width="9.5703125" style="113" customWidth="1"/>
    <col min="9738" max="9738" width="15.7109375" style="113" customWidth="1"/>
    <col min="9739" max="9739" width="30.42578125" style="113" customWidth="1"/>
    <col min="9740" max="9984" width="9.140625" style="113"/>
    <col min="9985" max="9985" width="4.7109375" style="113" customWidth="1"/>
    <col min="9986" max="9986" width="5.42578125" style="113" customWidth="1"/>
    <col min="9987" max="9987" width="30.7109375" style="113" customWidth="1"/>
    <col min="9988" max="9988" width="24.42578125" style="113" customWidth="1"/>
    <col min="9989" max="9989" width="27" style="113" customWidth="1"/>
    <col min="9990" max="9990" width="23.28515625" style="113" customWidth="1"/>
    <col min="9991" max="9991" width="20.140625" style="113" customWidth="1"/>
    <col min="9992" max="9992" width="37" style="113" customWidth="1"/>
    <col min="9993" max="9993" width="9.5703125" style="113" customWidth="1"/>
    <col min="9994" max="9994" width="15.7109375" style="113" customWidth="1"/>
    <col min="9995" max="9995" width="30.42578125" style="113" customWidth="1"/>
    <col min="9996" max="10240" width="9.140625" style="113"/>
    <col min="10241" max="10241" width="4.7109375" style="113" customWidth="1"/>
    <col min="10242" max="10242" width="5.42578125" style="113" customWidth="1"/>
    <col min="10243" max="10243" width="30.7109375" style="113" customWidth="1"/>
    <col min="10244" max="10244" width="24.42578125" style="113" customWidth="1"/>
    <col min="10245" max="10245" width="27" style="113" customWidth="1"/>
    <col min="10246" max="10246" width="23.28515625" style="113" customWidth="1"/>
    <col min="10247" max="10247" width="20.140625" style="113" customWidth="1"/>
    <col min="10248" max="10248" width="37" style="113" customWidth="1"/>
    <col min="10249" max="10249" width="9.5703125" style="113" customWidth="1"/>
    <col min="10250" max="10250" width="15.7109375" style="113" customWidth="1"/>
    <col min="10251" max="10251" width="30.42578125" style="113" customWidth="1"/>
    <col min="10252" max="10496" width="9.140625" style="113"/>
    <col min="10497" max="10497" width="4.7109375" style="113" customWidth="1"/>
    <col min="10498" max="10498" width="5.42578125" style="113" customWidth="1"/>
    <col min="10499" max="10499" width="30.7109375" style="113" customWidth="1"/>
    <col min="10500" max="10500" width="24.42578125" style="113" customWidth="1"/>
    <col min="10501" max="10501" width="27" style="113" customWidth="1"/>
    <col min="10502" max="10502" width="23.28515625" style="113" customWidth="1"/>
    <col min="10503" max="10503" width="20.140625" style="113" customWidth="1"/>
    <col min="10504" max="10504" width="37" style="113" customWidth="1"/>
    <col min="10505" max="10505" width="9.5703125" style="113" customWidth="1"/>
    <col min="10506" max="10506" width="15.7109375" style="113" customWidth="1"/>
    <col min="10507" max="10507" width="30.42578125" style="113" customWidth="1"/>
    <col min="10508" max="10752" width="9.140625" style="113"/>
    <col min="10753" max="10753" width="4.7109375" style="113" customWidth="1"/>
    <col min="10754" max="10754" width="5.42578125" style="113" customWidth="1"/>
    <col min="10755" max="10755" width="30.7109375" style="113" customWidth="1"/>
    <col min="10756" max="10756" width="24.42578125" style="113" customWidth="1"/>
    <col min="10757" max="10757" width="27" style="113" customWidth="1"/>
    <col min="10758" max="10758" width="23.28515625" style="113" customWidth="1"/>
    <col min="10759" max="10759" width="20.140625" style="113" customWidth="1"/>
    <col min="10760" max="10760" width="37" style="113" customWidth="1"/>
    <col min="10761" max="10761" width="9.5703125" style="113" customWidth="1"/>
    <col min="10762" max="10762" width="15.7109375" style="113" customWidth="1"/>
    <col min="10763" max="10763" width="30.42578125" style="113" customWidth="1"/>
    <col min="10764" max="11008" width="9.140625" style="113"/>
    <col min="11009" max="11009" width="4.7109375" style="113" customWidth="1"/>
    <col min="11010" max="11010" width="5.42578125" style="113" customWidth="1"/>
    <col min="11011" max="11011" width="30.7109375" style="113" customWidth="1"/>
    <col min="11012" max="11012" width="24.42578125" style="113" customWidth="1"/>
    <col min="11013" max="11013" width="27" style="113" customWidth="1"/>
    <col min="11014" max="11014" width="23.28515625" style="113" customWidth="1"/>
    <col min="11015" max="11015" width="20.140625" style="113" customWidth="1"/>
    <col min="11016" max="11016" width="37" style="113" customWidth="1"/>
    <col min="11017" max="11017" width="9.5703125" style="113" customWidth="1"/>
    <col min="11018" max="11018" width="15.7109375" style="113" customWidth="1"/>
    <col min="11019" max="11019" width="30.42578125" style="113" customWidth="1"/>
    <col min="11020" max="11264" width="9.140625" style="113"/>
    <col min="11265" max="11265" width="4.7109375" style="113" customWidth="1"/>
    <col min="11266" max="11266" width="5.42578125" style="113" customWidth="1"/>
    <col min="11267" max="11267" width="30.7109375" style="113" customWidth="1"/>
    <col min="11268" max="11268" width="24.42578125" style="113" customWidth="1"/>
    <col min="11269" max="11269" width="27" style="113" customWidth="1"/>
    <col min="11270" max="11270" width="23.28515625" style="113" customWidth="1"/>
    <col min="11271" max="11271" width="20.140625" style="113" customWidth="1"/>
    <col min="11272" max="11272" width="37" style="113" customWidth="1"/>
    <col min="11273" max="11273" width="9.5703125" style="113" customWidth="1"/>
    <col min="11274" max="11274" width="15.7109375" style="113" customWidth="1"/>
    <col min="11275" max="11275" width="30.42578125" style="113" customWidth="1"/>
    <col min="11276" max="11520" width="9.140625" style="113"/>
    <col min="11521" max="11521" width="4.7109375" style="113" customWidth="1"/>
    <col min="11522" max="11522" width="5.42578125" style="113" customWidth="1"/>
    <col min="11523" max="11523" width="30.7109375" style="113" customWidth="1"/>
    <col min="11524" max="11524" width="24.42578125" style="113" customWidth="1"/>
    <col min="11525" max="11525" width="27" style="113" customWidth="1"/>
    <col min="11526" max="11526" width="23.28515625" style="113" customWidth="1"/>
    <col min="11527" max="11527" width="20.140625" style="113" customWidth="1"/>
    <col min="11528" max="11528" width="37" style="113" customWidth="1"/>
    <col min="11529" max="11529" width="9.5703125" style="113" customWidth="1"/>
    <col min="11530" max="11530" width="15.7109375" style="113" customWidth="1"/>
    <col min="11531" max="11531" width="30.42578125" style="113" customWidth="1"/>
    <col min="11532" max="11776" width="9.140625" style="113"/>
    <col min="11777" max="11777" width="4.7109375" style="113" customWidth="1"/>
    <col min="11778" max="11778" width="5.42578125" style="113" customWidth="1"/>
    <col min="11779" max="11779" width="30.7109375" style="113" customWidth="1"/>
    <col min="11780" max="11780" width="24.42578125" style="113" customWidth="1"/>
    <col min="11781" max="11781" width="27" style="113" customWidth="1"/>
    <col min="11782" max="11782" width="23.28515625" style="113" customWidth="1"/>
    <col min="11783" max="11783" width="20.140625" style="113" customWidth="1"/>
    <col min="11784" max="11784" width="37" style="113" customWidth="1"/>
    <col min="11785" max="11785" width="9.5703125" style="113" customWidth="1"/>
    <col min="11786" max="11786" width="15.7109375" style="113" customWidth="1"/>
    <col min="11787" max="11787" width="30.42578125" style="113" customWidth="1"/>
    <col min="11788" max="12032" width="9.140625" style="113"/>
    <col min="12033" max="12033" width="4.7109375" style="113" customWidth="1"/>
    <col min="12034" max="12034" width="5.42578125" style="113" customWidth="1"/>
    <col min="12035" max="12035" width="30.7109375" style="113" customWidth="1"/>
    <col min="12036" max="12036" width="24.42578125" style="113" customWidth="1"/>
    <col min="12037" max="12037" width="27" style="113" customWidth="1"/>
    <col min="12038" max="12038" width="23.28515625" style="113" customWidth="1"/>
    <col min="12039" max="12039" width="20.140625" style="113" customWidth="1"/>
    <col min="12040" max="12040" width="37" style="113" customWidth="1"/>
    <col min="12041" max="12041" width="9.5703125" style="113" customWidth="1"/>
    <col min="12042" max="12042" width="15.7109375" style="113" customWidth="1"/>
    <col min="12043" max="12043" width="30.42578125" style="113" customWidth="1"/>
    <col min="12044" max="12288" width="9.140625" style="113"/>
    <col min="12289" max="12289" width="4.7109375" style="113" customWidth="1"/>
    <col min="12290" max="12290" width="5.42578125" style="113" customWidth="1"/>
    <col min="12291" max="12291" width="30.7109375" style="113" customWidth="1"/>
    <col min="12292" max="12292" width="24.42578125" style="113" customWidth="1"/>
    <col min="12293" max="12293" width="27" style="113" customWidth="1"/>
    <col min="12294" max="12294" width="23.28515625" style="113" customWidth="1"/>
    <col min="12295" max="12295" width="20.140625" style="113" customWidth="1"/>
    <col min="12296" max="12296" width="37" style="113" customWidth="1"/>
    <col min="12297" max="12297" width="9.5703125" style="113" customWidth="1"/>
    <col min="12298" max="12298" width="15.7109375" style="113" customWidth="1"/>
    <col min="12299" max="12299" width="30.42578125" style="113" customWidth="1"/>
    <col min="12300" max="12544" width="9.140625" style="113"/>
    <col min="12545" max="12545" width="4.7109375" style="113" customWidth="1"/>
    <col min="12546" max="12546" width="5.42578125" style="113" customWidth="1"/>
    <col min="12547" max="12547" width="30.7109375" style="113" customWidth="1"/>
    <col min="12548" max="12548" width="24.42578125" style="113" customWidth="1"/>
    <col min="12549" max="12549" width="27" style="113" customWidth="1"/>
    <col min="12550" max="12550" width="23.28515625" style="113" customWidth="1"/>
    <col min="12551" max="12551" width="20.140625" style="113" customWidth="1"/>
    <col min="12552" max="12552" width="37" style="113" customWidth="1"/>
    <col min="12553" max="12553" width="9.5703125" style="113" customWidth="1"/>
    <col min="12554" max="12554" width="15.7109375" style="113" customWidth="1"/>
    <col min="12555" max="12555" width="30.42578125" style="113" customWidth="1"/>
    <col min="12556" max="12800" width="9.140625" style="113"/>
    <col min="12801" max="12801" width="4.7109375" style="113" customWidth="1"/>
    <col min="12802" max="12802" width="5.42578125" style="113" customWidth="1"/>
    <col min="12803" max="12803" width="30.7109375" style="113" customWidth="1"/>
    <col min="12804" max="12804" width="24.42578125" style="113" customWidth="1"/>
    <col min="12805" max="12805" width="27" style="113" customWidth="1"/>
    <col min="12806" max="12806" width="23.28515625" style="113" customWidth="1"/>
    <col min="12807" max="12807" width="20.140625" style="113" customWidth="1"/>
    <col min="12808" max="12808" width="37" style="113" customWidth="1"/>
    <col min="12809" max="12809" width="9.5703125" style="113" customWidth="1"/>
    <col min="12810" max="12810" width="15.7109375" style="113" customWidth="1"/>
    <col min="12811" max="12811" width="30.42578125" style="113" customWidth="1"/>
    <col min="12812" max="13056" width="9.140625" style="113"/>
    <col min="13057" max="13057" width="4.7109375" style="113" customWidth="1"/>
    <col min="13058" max="13058" width="5.42578125" style="113" customWidth="1"/>
    <col min="13059" max="13059" width="30.7109375" style="113" customWidth="1"/>
    <col min="13060" max="13060" width="24.42578125" style="113" customWidth="1"/>
    <col min="13061" max="13061" width="27" style="113" customWidth="1"/>
    <col min="13062" max="13062" width="23.28515625" style="113" customWidth="1"/>
    <col min="13063" max="13063" width="20.140625" style="113" customWidth="1"/>
    <col min="13064" max="13064" width="37" style="113" customWidth="1"/>
    <col min="13065" max="13065" width="9.5703125" style="113" customWidth="1"/>
    <col min="13066" max="13066" width="15.7109375" style="113" customWidth="1"/>
    <col min="13067" max="13067" width="30.42578125" style="113" customWidth="1"/>
    <col min="13068" max="13312" width="9.140625" style="113"/>
    <col min="13313" max="13313" width="4.7109375" style="113" customWidth="1"/>
    <col min="13314" max="13314" width="5.42578125" style="113" customWidth="1"/>
    <col min="13315" max="13315" width="30.7109375" style="113" customWidth="1"/>
    <col min="13316" max="13316" width="24.42578125" style="113" customWidth="1"/>
    <col min="13317" max="13317" width="27" style="113" customWidth="1"/>
    <col min="13318" max="13318" width="23.28515625" style="113" customWidth="1"/>
    <col min="13319" max="13319" width="20.140625" style="113" customWidth="1"/>
    <col min="13320" max="13320" width="37" style="113" customWidth="1"/>
    <col min="13321" max="13321" width="9.5703125" style="113" customWidth="1"/>
    <col min="13322" max="13322" width="15.7109375" style="113" customWidth="1"/>
    <col min="13323" max="13323" width="30.42578125" style="113" customWidth="1"/>
    <col min="13324" max="13568" width="9.140625" style="113"/>
    <col min="13569" max="13569" width="4.7109375" style="113" customWidth="1"/>
    <col min="13570" max="13570" width="5.42578125" style="113" customWidth="1"/>
    <col min="13571" max="13571" width="30.7109375" style="113" customWidth="1"/>
    <col min="13572" max="13572" width="24.42578125" style="113" customWidth="1"/>
    <col min="13573" max="13573" width="27" style="113" customWidth="1"/>
    <col min="13574" max="13574" width="23.28515625" style="113" customWidth="1"/>
    <col min="13575" max="13575" width="20.140625" style="113" customWidth="1"/>
    <col min="13576" max="13576" width="37" style="113" customWidth="1"/>
    <col min="13577" max="13577" width="9.5703125" style="113" customWidth="1"/>
    <col min="13578" max="13578" width="15.7109375" style="113" customWidth="1"/>
    <col min="13579" max="13579" width="30.42578125" style="113" customWidth="1"/>
    <col min="13580" max="13824" width="9.140625" style="113"/>
    <col min="13825" max="13825" width="4.7109375" style="113" customWidth="1"/>
    <col min="13826" max="13826" width="5.42578125" style="113" customWidth="1"/>
    <col min="13827" max="13827" width="30.7109375" style="113" customWidth="1"/>
    <col min="13828" max="13828" width="24.42578125" style="113" customWidth="1"/>
    <col min="13829" max="13829" width="27" style="113" customWidth="1"/>
    <col min="13830" max="13830" width="23.28515625" style="113" customWidth="1"/>
    <col min="13831" max="13831" width="20.140625" style="113" customWidth="1"/>
    <col min="13832" max="13832" width="37" style="113" customWidth="1"/>
    <col min="13833" max="13833" width="9.5703125" style="113" customWidth="1"/>
    <col min="13834" max="13834" width="15.7109375" style="113" customWidth="1"/>
    <col min="13835" max="13835" width="30.42578125" style="113" customWidth="1"/>
    <col min="13836" max="14080" width="9.140625" style="113"/>
    <col min="14081" max="14081" width="4.7109375" style="113" customWidth="1"/>
    <col min="14082" max="14082" width="5.42578125" style="113" customWidth="1"/>
    <col min="14083" max="14083" width="30.7109375" style="113" customWidth="1"/>
    <col min="14084" max="14084" width="24.42578125" style="113" customWidth="1"/>
    <col min="14085" max="14085" width="27" style="113" customWidth="1"/>
    <col min="14086" max="14086" width="23.28515625" style="113" customWidth="1"/>
    <col min="14087" max="14087" width="20.140625" style="113" customWidth="1"/>
    <col min="14088" max="14088" width="37" style="113" customWidth="1"/>
    <col min="14089" max="14089" width="9.5703125" style="113" customWidth="1"/>
    <col min="14090" max="14090" width="15.7109375" style="113" customWidth="1"/>
    <col min="14091" max="14091" width="30.42578125" style="113" customWidth="1"/>
    <col min="14092" max="14336" width="9.140625" style="113"/>
    <col min="14337" max="14337" width="4.7109375" style="113" customWidth="1"/>
    <col min="14338" max="14338" width="5.42578125" style="113" customWidth="1"/>
    <col min="14339" max="14339" width="30.7109375" style="113" customWidth="1"/>
    <col min="14340" max="14340" width="24.42578125" style="113" customWidth="1"/>
    <col min="14341" max="14341" width="27" style="113" customWidth="1"/>
    <col min="14342" max="14342" width="23.28515625" style="113" customWidth="1"/>
    <col min="14343" max="14343" width="20.140625" style="113" customWidth="1"/>
    <col min="14344" max="14344" width="37" style="113" customWidth="1"/>
    <col min="14345" max="14345" width="9.5703125" style="113" customWidth="1"/>
    <col min="14346" max="14346" width="15.7109375" style="113" customWidth="1"/>
    <col min="14347" max="14347" width="30.42578125" style="113" customWidth="1"/>
    <col min="14348" max="14592" width="9.140625" style="113"/>
    <col min="14593" max="14593" width="4.7109375" style="113" customWidth="1"/>
    <col min="14594" max="14594" width="5.42578125" style="113" customWidth="1"/>
    <col min="14595" max="14595" width="30.7109375" style="113" customWidth="1"/>
    <col min="14596" max="14596" width="24.42578125" style="113" customWidth="1"/>
    <col min="14597" max="14597" width="27" style="113" customWidth="1"/>
    <col min="14598" max="14598" width="23.28515625" style="113" customWidth="1"/>
    <col min="14599" max="14599" width="20.140625" style="113" customWidth="1"/>
    <col min="14600" max="14600" width="37" style="113" customWidth="1"/>
    <col min="14601" max="14601" width="9.5703125" style="113" customWidth="1"/>
    <col min="14602" max="14602" width="15.7109375" style="113" customWidth="1"/>
    <col min="14603" max="14603" width="30.42578125" style="113" customWidth="1"/>
    <col min="14604" max="14848" width="9.140625" style="113"/>
    <col min="14849" max="14849" width="4.7109375" style="113" customWidth="1"/>
    <col min="14850" max="14850" width="5.42578125" style="113" customWidth="1"/>
    <col min="14851" max="14851" width="30.7109375" style="113" customWidth="1"/>
    <col min="14852" max="14852" width="24.42578125" style="113" customWidth="1"/>
    <col min="14853" max="14853" width="27" style="113" customWidth="1"/>
    <col min="14854" max="14854" width="23.28515625" style="113" customWidth="1"/>
    <col min="14855" max="14855" width="20.140625" style="113" customWidth="1"/>
    <col min="14856" max="14856" width="37" style="113" customWidth="1"/>
    <col min="14857" max="14857" width="9.5703125" style="113" customWidth="1"/>
    <col min="14858" max="14858" width="15.7109375" style="113" customWidth="1"/>
    <col min="14859" max="14859" width="30.42578125" style="113" customWidth="1"/>
    <col min="14860" max="15104" width="9.140625" style="113"/>
    <col min="15105" max="15105" width="4.7109375" style="113" customWidth="1"/>
    <col min="15106" max="15106" width="5.42578125" style="113" customWidth="1"/>
    <col min="15107" max="15107" width="30.7109375" style="113" customWidth="1"/>
    <col min="15108" max="15108" width="24.42578125" style="113" customWidth="1"/>
    <col min="15109" max="15109" width="27" style="113" customWidth="1"/>
    <col min="15110" max="15110" width="23.28515625" style="113" customWidth="1"/>
    <col min="15111" max="15111" width="20.140625" style="113" customWidth="1"/>
    <col min="15112" max="15112" width="37" style="113" customWidth="1"/>
    <col min="15113" max="15113" width="9.5703125" style="113" customWidth="1"/>
    <col min="15114" max="15114" width="15.7109375" style="113" customWidth="1"/>
    <col min="15115" max="15115" width="30.42578125" style="113" customWidth="1"/>
    <col min="15116" max="15360" width="9.140625" style="113"/>
    <col min="15361" max="15361" width="4.7109375" style="113" customWidth="1"/>
    <col min="15362" max="15362" width="5.42578125" style="113" customWidth="1"/>
    <col min="15363" max="15363" width="30.7109375" style="113" customWidth="1"/>
    <col min="15364" max="15364" width="24.42578125" style="113" customWidth="1"/>
    <col min="15365" max="15365" width="27" style="113" customWidth="1"/>
    <col min="15366" max="15366" width="23.28515625" style="113" customWidth="1"/>
    <col min="15367" max="15367" width="20.140625" style="113" customWidth="1"/>
    <col min="15368" max="15368" width="37" style="113" customWidth="1"/>
    <col min="15369" max="15369" width="9.5703125" style="113" customWidth="1"/>
    <col min="15370" max="15370" width="15.7109375" style="113" customWidth="1"/>
    <col min="15371" max="15371" width="30.42578125" style="113" customWidth="1"/>
    <col min="15372" max="15616" width="9.140625" style="113"/>
    <col min="15617" max="15617" width="4.7109375" style="113" customWidth="1"/>
    <col min="15618" max="15618" width="5.42578125" style="113" customWidth="1"/>
    <col min="15619" max="15619" width="30.7109375" style="113" customWidth="1"/>
    <col min="15620" max="15620" width="24.42578125" style="113" customWidth="1"/>
    <col min="15621" max="15621" width="27" style="113" customWidth="1"/>
    <col min="15622" max="15622" width="23.28515625" style="113" customWidth="1"/>
    <col min="15623" max="15623" width="20.140625" style="113" customWidth="1"/>
    <col min="15624" max="15624" width="37" style="113" customWidth="1"/>
    <col min="15625" max="15625" width="9.5703125" style="113" customWidth="1"/>
    <col min="15626" max="15626" width="15.7109375" style="113" customWidth="1"/>
    <col min="15627" max="15627" width="30.42578125" style="113" customWidth="1"/>
    <col min="15628" max="15872" width="9.140625" style="113"/>
    <col min="15873" max="15873" width="4.7109375" style="113" customWidth="1"/>
    <col min="15874" max="15874" width="5.42578125" style="113" customWidth="1"/>
    <col min="15875" max="15875" width="30.7109375" style="113" customWidth="1"/>
    <col min="15876" max="15876" width="24.42578125" style="113" customWidth="1"/>
    <col min="15877" max="15877" width="27" style="113" customWidth="1"/>
    <col min="15878" max="15878" width="23.28515625" style="113" customWidth="1"/>
    <col min="15879" max="15879" width="20.140625" style="113" customWidth="1"/>
    <col min="15880" max="15880" width="37" style="113" customWidth="1"/>
    <col min="15881" max="15881" width="9.5703125" style="113" customWidth="1"/>
    <col min="15882" max="15882" width="15.7109375" style="113" customWidth="1"/>
    <col min="15883" max="15883" width="30.42578125" style="113" customWidth="1"/>
    <col min="15884" max="16128" width="9.140625" style="113"/>
    <col min="16129" max="16129" width="4.7109375" style="113" customWidth="1"/>
    <col min="16130" max="16130" width="5.42578125" style="113" customWidth="1"/>
    <col min="16131" max="16131" width="30.7109375" style="113" customWidth="1"/>
    <col min="16132" max="16132" width="24.42578125" style="113" customWidth="1"/>
    <col min="16133" max="16133" width="27" style="113" customWidth="1"/>
    <col min="16134" max="16134" width="23.28515625" style="113" customWidth="1"/>
    <col min="16135" max="16135" width="20.140625" style="113" customWidth="1"/>
    <col min="16136" max="16136" width="37" style="113" customWidth="1"/>
    <col min="16137" max="16137" width="9.5703125" style="113" customWidth="1"/>
    <col min="16138" max="16138" width="15.7109375" style="113" customWidth="1"/>
    <col min="16139" max="16139" width="30.42578125" style="113" customWidth="1"/>
    <col min="16140" max="16384" width="9.140625" style="113"/>
  </cols>
  <sheetData>
    <row r="1" spans="1:99" x14ac:dyDescent="0.25">
      <c r="A1" s="112"/>
      <c r="B1" s="112"/>
      <c r="H1" s="114" t="s">
        <v>244</v>
      </c>
    </row>
    <row r="2" spans="1:99" x14ac:dyDescent="0.25">
      <c r="A2" s="527" t="s">
        <v>60</v>
      </c>
      <c r="B2" s="527"/>
      <c r="C2" s="527"/>
      <c r="D2" s="527"/>
      <c r="E2" s="527"/>
      <c r="F2" s="527"/>
      <c r="G2" s="527"/>
      <c r="H2" s="527"/>
      <c r="I2" s="115"/>
      <c r="J2" s="115"/>
      <c r="K2" s="115"/>
    </row>
    <row r="3" spans="1:99" s="116" customFormat="1" x14ac:dyDescent="0.25">
      <c r="A3" s="528"/>
      <c r="B3" s="528"/>
      <c r="C3" s="528"/>
      <c r="D3" s="528"/>
      <c r="E3" s="528"/>
      <c r="F3" s="529"/>
      <c r="G3" s="529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</row>
    <row r="4" spans="1:99" s="116" customFormat="1" ht="15.75" customHeight="1" x14ac:dyDescent="0.25">
      <c r="A4" s="530" t="s">
        <v>336</v>
      </c>
      <c r="B4" s="530"/>
      <c r="C4" s="530"/>
      <c r="D4" s="530"/>
      <c r="E4" s="530"/>
      <c r="F4" s="530"/>
      <c r="G4" s="530"/>
      <c r="H4" s="530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</row>
    <row r="5" spans="1:99" s="116" customFormat="1" ht="15.75" customHeight="1" x14ac:dyDescent="0.25">
      <c r="A5" s="257"/>
      <c r="B5" s="257"/>
      <c r="C5" s="257"/>
      <c r="D5" s="257"/>
      <c r="E5" s="257"/>
      <c r="F5" s="257"/>
      <c r="G5" s="257"/>
      <c r="H5" s="257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</row>
    <row r="6" spans="1:99" s="116" customFormat="1" ht="15.75" customHeight="1" x14ac:dyDescent="0.25">
      <c r="A6" s="531" t="s">
        <v>53</v>
      </c>
      <c r="B6" s="533" t="s">
        <v>54</v>
      </c>
      <c r="C6" s="533" t="s">
        <v>153</v>
      </c>
      <c r="D6" s="533" t="s">
        <v>155</v>
      </c>
      <c r="E6" s="531" t="s">
        <v>56</v>
      </c>
      <c r="F6" s="531" t="s">
        <v>57</v>
      </c>
      <c r="G6" s="531"/>
      <c r="H6" s="531" t="s">
        <v>310</v>
      </c>
      <c r="I6" s="447" t="s">
        <v>179</v>
      </c>
      <c r="J6" s="447"/>
      <c r="K6" s="447"/>
      <c r="L6" s="447"/>
      <c r="M6" s="447"/>
      <c r="N6" s="447"/>
      <c r="O6" s="447"/>
      <c r="P6" s="447"/>
      <c r="Q6" s="447"/>
      <c r="R6" s="523" t="s">
        <v>221</v>
      </c>
      <c r="S6" s="523"/>
      <c r="T6" s="52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</row>
    <row r="7" spans="1:99" ht="23.25" customHeight="1" x14ac:dyDescent="0.25">
      <c r="A7" s="531"/>
      <c r="B7" s="533"/>
      <c r="C7" s="533"/>
      <c r="D7" s="533"/>
      <c r="E7" s="531"/>
      <c r="F7" s="531"/>
      <c r="G7" s="531"/>
      <c r="H7" s="531"/>
      <c r="I7" s="447" t="s">
        <v>224</v>
      </c>
      <c r="J7" s="447"/>
      <c r="K7" s="447"/>
      <c r="L7" s="447" t="s">
        <v>223</v>
      </c>
      <c r="M7" s="447"/>
      <c r="N7" s="447"/>
      <c r="O7" s="447" t="s">
        <v>222</v>
      </c>
      <c r="P7" s="447"/>
      <c r="Q7" s="447"/>
      <c r="R7" s="523"/>
      <c r="S7" s="523"/>
      <c r="T7" s="523"/>
    </row>
    <row r="8" spans="1:99" ht="15.75" customHeight="1" x14ac:dyDescent="0.25">
      <c r="A8" s="531"/>
      <c r="B8" s="533"/>
      <c r="C8" s="533"/>
      <c r="D8" s="533"/>
      <c r="E8" s="531"/>
      <c r="F8" s="531"/>
      <c r="G8" s="531"/>
      <c r="H8" s="531"/>
      <c r="I8" s="460" t="s">
        <v>321</v>
      </c>
      <c r="J8" s="460" t="s">
        <v>57</v>
      </c>
      <c r="K8" s="462"/>
      <c r="L8" s="460" t="s">
        <v>321</v>
      </c>
      <c r="M8" s="460" t="s">
        <v>57</v>
      </c>
      <c r="N8" s="462"/>
      <c r="O8" s="460" t="s">
        <v>321</v>
      </c>
      <c r="P8" s="460" t="s">
        <v>57</v>
      </c>
      <c r="Q8" s="462"/>
      <c r="R8" s="460" t="s">
        <v>218</v>
      </c>
      <c r="S8" s="460" t="s">
        <v>57</v>
      </c>
      <c r="T8" s="462"/>
    </row>
    <row r="9" spans="1:99" ht="95.25" thickBot="1" x14ac:dyDescent="0.3">
      <c r="A9" s="532"/>
      <c r="B9" s="534"/>
      <c r="C9" s="534"/>
      <c r="D9" s="534"/>
      <c r="E9" s="532"/>
      <c r="F9" s="258" t="s">
        <v>58</v>
      </c>
      <c r="G9" s="258" t="s">
        <v>331</v>
      </c>
      <c r="H9" s="532"/>
      <c r="I9" s="519"/>
      <c r="J9" s="261" t="s">
        <v>58</v>
      </c>
      <c r="K9" s="261" t="s">
        <v>331</v>
      </c>
      <c r="L9" s="519"/>
      <c r="M9" s="261" t="s">
        <v>58</v>
      </c>
      <c r="N9" s="261" t="s">
        <v>331</v>
      </c>
      <c r="O9" s="519"/>
      <c r="P9" s="261" t="s">
        <v>58</v>
      </c>
      <c r="Q9" s="261" t="s">
        <v>331</v>
      </c>
      <c r="R9" s="519"/>
      <c r="S9" s="261" t="s">
        <v>58</v>
      </c>
      <c r="T9" s="261" t="s">
        <v>331</v>
      </c>
    </row>
    <row r="10" spans="1:99" ht="15.75" customHeight="1" x14ac:dyDescent="0.25">
      <c r="A10" s="516" t="s">
        <v>130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8"/>
    </row>
    <row r="11" spans="1:99" ht="30.75" customHeight="1" x14ac:dyDescent="0.25">
      <c r="A11" s="202">
        <v>1</v>
      </c>
      <c r="B11" s="117" t="s">
        <v>452</v>
      </c>
      <c r="C11" s="118">
        <v>100</v>
      </c>
      <c r="D11" s="119">
        <v>300</v>
      </c>
      <c r="E11" s="120">
        <f>C11*D11</f>
        <v>30000</v>
      </c>
      <c r="F11" s="120">
        <v>0</v>
      </c>
      <c r="G11" s="121">
        <v>30000</v>
      </c>
      <c r="H11" s="117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</row>
    <row r="12" spans="1:99" ht="37.5" customHeight="1" x14ac:dyDescent="0.25">
      <c r="A12" s="202">
        <v>2</v>
      </c>
      <c r="B12" s="122"/>
      <c r="C12" s="118"/>
      <c r="D12" s="119"/>
      <c r="E12" s="120">
        <f>C12*D12</f>
        <v>0</v>
      </c>
      <c r="F12" s="120"/>
      <c r="G12" s="120"/>
      <c r="H12" s="117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9"/>
    </row>
    <row r="13" spans="1:99" ht="20.25" customHeight="1" thickBot="1" x14ac:dyDescent="0.3">
      <c r="A13" s="520" t="s">
        <v>0</v>
      </c>
      <c r="B13" s="521"/>
      <c r="C13" s="521"/>
      <c r="D13" s="521"/>
      <c r="E13" s="210">
        <f>SUM(E11:E12)</f>
        <v>30000</v>
      </c>
      <c r="F13" s="210">
        <f t="shared" ref="F13:G13" si="0">SUM(F11:F12)</f>
        <v>0</v>
      </c>
      <c r="G13" s="210">
        <f t="shared" si="0"/>
        <v>30000</v>
      </c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2"/>
    </row>
    <row r="14" spans="1:99" s="535" customFormat="1" ht="20.25" customHeight="1" thickBot="1" x14ac:dyDescent="0.25"/>
    <row r="15" spans="1:99" ht="21" customHeight="1" x14ac:dyDescent="0.25">
      <c r="A15" s="516" t="s">
        <v>131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8"/>
    </row>
    <row r="16" spans="1:99" ht="18" customHeight="1" x14ac:dyDescent="0.25">
      <c r="A16" s="202">
        <v>3</v>
      </c>
      <c r="B16" s="122" t="s">
        <v>453</v>
      </c>
      <c r="C16" s="119">
        <v>300</v>
      </c>
      <c r="D16" s="119">
        <v>150</v>
      </c>
      <c r="E16" s="120">
        <f>C16*D16</f>
        <v>45000</v>
      </c>
      <c r="F16" s="120"/>
      <c r="G16" s="120">
        <v>45000</v>
      </c>
      <c r="H16" s="117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9"/>
    </row>
    <row r="17" spans="1:20" ht="18.75" customHeight="1" x14ac:dyDescent="0.25">
      <c r="A17" s="202">
        <v>4</v>
      </c>
      <c r="B17" s="122"/>
      <c r="C17" s="119"/>
      <c r="D17" s="119"/>
      <c r="E17" s="120">
        <f>C17*D17</f>
        <v>0</v>
      </c>
      <c r="F17" s="120"/>
      <c r="G17" s="120"/>
      <c r="H17" s="117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9"/>
    </row>
    <row r="18" spans="1:20" ht="18.75" customHeight="1" thickBot="1" x14ac:dyDescent="0.3">
      <c r="A18" s="520" t="s">
        <v>0</v>
      </c>
      <c r="B18" s="521"/>
      <c r="C18" s="521"/>
      <c r="D18" s="521"/>
      <c r="E18" s="210">
        <f>SUM(E16:E17)</f>
        <v>45000</v>
      </c>
      <c r="F18" s="210">
        <f t="shared" ref="F18:G18" si="1">SUM(F16:F17)</f>
        <v>0</v>
      </c>
      <c r="G18" s="210">
        <f t="shared" si="1"/>
        <v>45000</v>
      </c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2"/>
    </row>
    <row r="19" spans="1:20" s="514" customFormat="1" ht="18.75" customHeight="1" thickBot="1" x14ac:dyDescent="0.25">
      <c r="B19" s="515"/>
      <c r="C19" s="515"/>
      <c r="D19" s="515"/>
      <c r="E19" s="515"/>
      <c r="F19" s="515"/>
      <c r="G19" s="515"/>
      <c r="H19" s="515"/>
      <c r="I19" s="515"/>
      <c r="J19" s="515"/>
      <c r="K19" s="515"/>
    </row>
    <row r="20" spans="1:20" ht="18.75" customHeight="1" x14ac:dyDescent="0.25">
      <c r="A20" s="516" t="s">
        <v>132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8"/>
    </row>
    <row r="21" spans="1:20" ht="16.5" customHeight="1" x14ac:dyDescent="0.25">
      <c r="A21" s="202">
        <v>5</v>
      </c>
      <c r="B21" s="122" t="s">
        <v>454</v>
      </c>
      <c r="C21" s="123">
        <v>8000</v>
      </c>
      <c r="D21" s="119">
        <v>50</v>
      </c>
      <c r="E21" s="120">
        <f>D21*C21</f>
        <v>400000</v>
      </c>
      <c r="F21" s="120">
        <v>0</v>
      </c>
      <c r="G21" s="120">
        <f>E21</f>
        <v>400000</v>
      </c>
      <c r="H21" s="117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9"/>
    </row>
    <row r="22" spans="1:20" ht="16.5" customHeight="1" x14ac:dyDescent="0.25">
      <c r="A22" s="202">
        <v>6</v>
      </c>
      <c r="B22" s="122"/>
      <c r="C22" s="119"/>
      <c r="D22" s="119"/>
      <c r="E22" s="120">
        <f>C22*D22</f>
        <v>0</v>
      </c>
      <c r="F22" s="120"/>
      <c r="G22" s="120"/>
      <c r="H22" s="117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9"/>
    </row>
    <row r="23" spans="1:20" ht="17.25" customHeight="1" thickBot="1" x14ac:dyDescent="0.3">
      <c r="A23" s="520" t="s">
        <v>0</v>
      </c>
      <c r="B23" s="521"/>
      <c r="C23" s="521"/>
      <c r="D23" s="521"/>
      <c r="E23" s="210">
        <f>SUM(E21:E22)</f>
        <v>400000</v>
      </c>
      <c r="F23" s="210">
        <f t="shared" ref="F23:G23" si="2">SUM(F21:F22)</f>
        <v>0</v>
      </c>
      <c r="G23" s="210">
        <f t="shared" si="2"/>
        <v>400000</v>
      </c>
      <c r="H23" s="210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2"/>
    </row>
    <row r="24" spans="1:20" s="525" customFormat="1" ht="17.25" customHeight="1" thickBot="1" x14ac:dyDescent="0.25">
      <c r="A24" s="514"/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4"/>
      <c r="M24" s="514"/>
      <c r="N24" s="514"/>
      <c r="O24" s="514"/>
      <c r="P24" s="514"/>
      <c r="Q24" s="514"/>
      <c r="R24" s="514"/>
      <c r="S24" s="514"/>
      <c r="T24" s="514"/>
    </row>
    <row r="25" spans="1:20" ht="16.5" customHeight="1" x14ac:dyDescent="0.25">
      <c r="A25" s="516" t="s">
        <v>133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8"/>
    </row>
    <row r="26" spans="1:20" ht="33.75" customHeight="1" x14ac:dyDescent="0.25">
      <c r="A26" s="202">
        <v>7</v>
      </c>
      <c r="B26" s="122" t="s">
        <v>455</v>
      </c>
      <c r="C26" s="119">
        <v>2000</v>
      </c>
      <c r="D26" s="119">
        <v>250</v>
      </c>
      <c r="E26" s="120">
        <f>C26*D26</f>
        <v>500000</v>
      </c>
      <c r="F26" s="120">
        <v>400000</v>
      </c>
      <c r="G26" s="120">
        <v>100000</v>
      </c>
      <c r="H26" s="117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9"/>
    </row>
    <row r="27" spans="1:20" ht="39.75" customHeight="1" x14ac:dyDescent="0.25">
      <c r="A27" s="202">
        <v>8</v>
      </c>
      <c r="B27" s="122" t="s">
        <v>456</v>
      </c>
      <c r="C27" s="123">
        <v>2500</v>
      </c>
      <c r="D27" s="119">
        <v>150</v>
      </c>
      <c r="E27" s="120">
        <f t="shared" ref="E27" si="3">C27*D27</f>
        <v>375000</v>
      </c>
      <c r="F27" s="120">
        <v>187500</v>
      </c>
      <c r="G27" s="120">
        <v>187500</v>
      </c>
      <c r="H27" s="117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9"/>
    </row>
    <row r="28" spans="1:20" ht="16.5" customHeight="1" thickBot="1" x14ac:dyDescent="0.3">
      <c r="A28" s="520" t="s">
        <v>0</v>
      </c>
      <c r="B28" s="521"/>
      <c r="C28" s="521"/>
      <c r="D28" s="521"/>
      <c r="E28" s="210">
        <f>SUM(E26:E27)</f>
        <v>875000</v>
      </c>
      <c r="F28" s="210">
        <f t="shared" ref="F28:G28" si="4">SUM(F26:F27)</f>
        <v>587500</v>
      </c>
      <c r="G28" s="210">
        <f t="shared" si="4"/>
        <v>287500</v>
      </c>
      <c r="H28" s="210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2"/>
    </row>
    <row r="29" spans="1:20" s="526" customFormat="1" ht="16.5" customHeight="1" thickBot="1" x14ac:dyDescent="0.25">
      <c r="A29" s="514"/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4"/>
      <c r="M29" s="514"/>
      <c r="N29" s="514"/>
      <c r="O29" s="514"/>
      <c r="P29" s="514"/>
      <c r="Q29" s="514"/>
      <c r="R29" s="514"/>
      <c r="S29" s="514"/>
      <c r="T29" s="514"/>
    </row>
    <row r="30" spans="1:20" ht="21" customHeight="1" x14ac:dyDescent="0.25">
      <c r="A30" s="516" t="s">
        <v>134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8"/>
    </row>
    <row r="31" spans="1:20" ht="31.5" x14ac:dyDescent="0.25">
      <c r="A31" s="202">
        <v>9</v>
      </c>
      <c r="B31" s="117" t="s">
        <v>457</v>
      </c>
      <c r="C31" s="118">
        <v>250</v>
      </c>
      <c r="D31" s="118">
        <v>2000</v>
      </c>
      <c r="E31" s="120">
        <f>C31*D31</f>
        <v>500000</v>
      </c>
      <c r="F31" s="327">
        <v>250000</v>
      </c>
      <c r="G31" s="327">
        <v>250000</v>
      </c>
      <c r="H31" s="117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9"/>
    </row>
    <row r="32" spans="1:20" ht="31.5" customHeight="1" x14ac:dyDescent="0.25">
      <c r="A32" s="202">
        <v>10</v>
      </c>
      <c r="B32" s="117" t="s">
        <v>458</v>
      </c>
      <c r="C32" s="118">
        <v>25</v>
      </c>
      <c r="D32" s="118">
        <v>4000</v>
      </c>
      <c r="E32" s="120">
        <f>C32*D32</f>
        <v>100000</v>
      </c>
      <c r="F32" s="120">
        <v>100000</v>
      </c>
      <c r="G32" s="120">
        <v>0</v>
      </c>
      <c r="H32" s="117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9"/>
    </row>
    <row r="33" spans="1:20" ht="18.75" customHeight="1" thickBot="1" x14ac:dyDescent="0.3">
      <c r="A33" s="520" t="s">
        <v>0</v>
      </c>
      <c r="B33" s="521"/>
      <c r="C33" s="521"/>
      <c r="D33" s="521"/>
      <c r="E33" s="210">
        <f>SUM(E31:E32)</f>
        <v>600000</v>
      </c>
      <c r="F33" s="210">
        <f t="shared" ref="F33:G33" si="5">SUM(F31:F32)</f>
        <v>350000</v>
      </c>
      <c r="G33" s="210">
        <f t="shared" si="5"/>
        <v>250000</v>
      </c>
      <c r="H33" s="210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2"/>
    </row>
    <row r="34" spans="1:20" s="524" customFormat="1" ht="18.75" customHeight="1" thickBot="1" x14ac:dyDescent="0.25">
      <c r="A34" s="514"/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4"/>
      <c r="M34" s="514"/>
      <c r="N34" s="514"/>
      <c r="O34" s="514"/>
      <c r="P34" s="514"/>
      <c r="Q34" s="514"/>
      <c r="R34" s="514"/>
      <c r="S34" s="514"/>
      <c r="T34" s="514"/>
    </row>
    <row r="35" spans="1:20" ht="15.75" customHeight="1" x14ac:dyDescent="0.25">
      <c r="A35" s="516" t="s">
        <v>135</v>
      </c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8"/>
    </row>
    <row r="36" spans="1:20" ht="31.5" x14ac:dyDescent="0.25">
      <c r="A36" s="202">
        <v>11</v>
      </c>
      <c r="B36" s="117" t="s">
        <v>459</v>
      </c>
      <c r="C36" s="118">
        <v>2500</v>
      </c>
      <c r="D36" s="118">
        <v>500</v>
      </c>
      <c r="E36" s="328">
        <f>C36*D36</f>
        <v>1250000</v>
      </c>
      <c r="F36" s="328">
        <v>0</v>
      </c>
      <c r="G36" s="120">
        <v>1250000</v>
      </c>
      <c r="H36" s="117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9"/>
    </row>
    <row r="37" spans="1:20" x14ac:dyDescent="0.25">
      <c r="A37" s="202">
        <v>12</v>
      </c>
      <c r="B37" s="117" t="s">
        <v>460</v>
      </c>
      <c r="C37" s="118">
        <v>300</v>
      </c>
      <c r="D37" s="118">
        <f>2500-177.73</f>
        <v>2322.27</v>
      </c>
      <c r="E37" s="328">
        <f>C37*D37</f>
        <v>696681</v>
      </c>
      <c r="F37" s="328">
        <v>0</v>
      </c>
      <c r="G37" s="120">
        <v>696681</v>
      </c>
      <c r="H37" s="117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9"/>
    </row>
    <row r="38" spans="1:20" ht="31.5" x14ac:dyDescent="0.25">
      <c r="A38" s="202">
        <v>13</v>
      </c>
      <c r="B38" s="329" t="s">
        <v>461</v>
      </c>
      <c r="C38" s="37">
        <v>1000</v>
      </c>
      <c r="D38" s="37">
        <v>300</v>
      </c>
      <c r="E38" s="328">
        <f t="shared" ref="E38:E44" si="6">C38*D38</f>
        <v>300000</v>
      </c>
      <c r="F38" s="328">
        <v>150000</v>
      </c>
      <c r="G38" s="120">
        <v>150000</v>
      </c>
      <c r="H38" s="117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9"/>
    </row>
    <row r="39" spans="1:20" x14ac:dyDescent="0.25">
      <c r="A39" s="202">
        <v>14</v>
      </c>
      <c r="B39" s="330" t="s">
        <v>462</v>
      </c>
      <c r="C39" s="37">
        <v>1000</v>
      </c>
      <c r="D39" s="37">
        <v>200</v>
      </c>
      <c r="E39" s="328">
        <f t="shared" si="6"/>
        <v>200000</v>
      </c>
      <c r="F39" s="328">
        <v>0</v>
      </c>
      <c r="G39" s="120">
        <v>200000</v>
      </c>
      <c r="H39" s="117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9"/>
    </row>
    <row r="40" spans="1:20" x14ac:dyDescent="0.25">
      <c r="A40" s="202">
        <v>15</v>
      </c>
      <c r="B40" s="330" t="s">
        <v>463</v>
      </c>
      <c r="C40" s="37">
        <v>1500</v>
      </c>
      <c r="D40" s="37">
        <v>200</v>
      </c>
      <c r="E40" s="328">
        <f t="shared" si="6"/>
        <v>300000</v>
      </c>
      <c r="F40" s="328">
        <v>150000</v>
      </c>
      <c r="G40" s="120">
        <v>150000</v>
      </c>
      <c r="H40" s="117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9"/>
    </row>
    <row r="41" spans="1:20" x14ac:dyDescent="0.25">
      <c r="A41" s="202">
        <v>16</v>
      </c>
      <c r="B41" s="330" t="s">
        <v>464</v>
      </c>
      <c r="C41" s="37">
        <v>1500</v>
      </c>
      <c r="D41" s="37">
        <v>200</v>
      </c>
      <c r="E41" s="328">
        <f t="shared" si="6"/>
        <v>300000</v>
      </c>
      <c r="F41" s="328">
        <v>0</v>
      </c>
      <c r="G41" s="120">
        <v>300000</v>
      </c>
      <c r="H41" s="117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9"/>
    </row>
    <row r="42" spans="1:20" ht="31.5" x14ac:dyDescent="0.25">
      <c r="A42" s="202">
        <v>17</v>
      </c>
      <c r="B42" s="330" t="s">
        <v>465</v>
      </c>
      <c r="C42" s="37">
        <v>1</v>
      </c>
      <c r="D42" s="37">
        <v>875611.12</v>
      </c>
      <c r="E42" s="328">
        <f t="shared" si="6"/>
        <v>875611.12</v>
      </c>
      <c r="F42" s="328">
        <v>875611.12</v>
      </c>
      <c r="G42" s="120">
        <v>0</v>
      </c>
      <c r="H42" s="117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9"/>
    </row>
    <row r="43" spans="1:20" x14ac:dyDescent="0.25">
      <c r="A43" s="202">
        <v>18</v>
      </c>
      <c r="B43" s="330" t="s">
        <v>466</v>
      </c>
      <c r="C43" s="37">
        <v>200</v>
      </c>
      <c r="D43" s="37">
        <v>3500</v>
      </c>
      <c r="E43" s="328">
        <f t="shared" si="6"/>
        <v>700000</v>
      </c>
      <c r="F43" s="328">
        <v>0</v>
      </c>
      <c r="G43" s="120">
        <v>700000</v>
      </c>
      <c r="H43" s="117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9"/>
    </row>
    <row r="44" spans="1:20" ht="31.5" x14ac:dyDescent="0.25">
      <c r="A44" s="202">
        <v>19</v>
      </c>
      <c r="B44" s="117" t="s">
        <v>467</v>
      </c>
      <c r="C44" s="118">
        <v>12</v>
      </c>
      <c r="D44" s="118">
        <v>1391.6</v>
      </c>
      <c r="E44" s="120">
        <f t="shared" si="6"/>
        <v>16699.199999999997</v>
      </c>
      <c r="F44" s="120"/>
      <c r="G44" s="120">
        <f>E44</f>
        <v>16699.199999999997</v>
      </c>
      <c r="H44" s="117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9"/>
    </row>
    <row r="45" spans="1:20" ht="47.25" x14ac:dyDescent="0.25">
      <c r="A45" s="202">
        <v>20</v>
      </c>
      <c r="B45" s="117" t="s">
        <v>468</v>
      </c>
      <c r="C45" s="118">
        <v>12</v>
      </c>
      <c r="D45" s="118">
        <v>5555.83</v>
      </c>
      <c r="E45" s="120">
        <f>C45*D45</f>
        <v>66669.959999999992</v>
      </c>
      <c r="F45" s="120"/>
      <c r="G45" s="120">
        <f>E45</f>
        <v>66669.959999999992</v>
      </c>
      <c r="H45" s="117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9"/>
    </row>
    <row r="46" spans="1:20" ht="16.5" customHeight="1" thickBot="1" x14ac:dyDescent="0.3">
      <c r="A46" s="520" t="s">
        <v>0</v>
      </c>
      <c r="B46" s="521"/>
      <c r="C46" s="521"/>
      <c r="D46" s="521"/>
      <c r="E46" s="210">
        <f>SUM(E36:E45)</f>
        <v>4705661.28</v>
      </c>
      <c r="F46" s="210">
        <f t="shared" ref="F46:G46" si="7">SUM(F36:F45)</f>
        <v>1175611.1200000001</v>
      </c>
      <c r="G46" s="210">
        <f t="shared" si="7"/>
        <v>3530050.16</v>
      </c>
      <c r="H46" s="210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2"/>
    </row>
    <row r="47" spans="1:20" s="522" customFormat="1" ht="16.5" customHeight="1" thickBot="1" x14ac:dyDescent="0.25">
      <c r="A47" s="514"/>
      <c r="B47" s="515"/>
      <c r="C47" s="515"/>
      <c r="D47" s="515"/>
      <c r="E47" s="515"/>
      <c r="F47" s="515"/>
      <c r="G47" s="515"/>
      <c r="H47" s="515"/>
      <c r="I47" s="515"/>
      <c r="J47" s="515"/>
      <c r="K47" s="515"/>
      <c r="L47" s="514"/>
      <c r="M47" s="514"/>
      <c r="N47" s="514"/>
      <c r="O47" s="514"/>
      <c r="P47" s="514"/>
      <c r="Q47" s="514"/>
      <c r="R47" s="514"/>
      <c r="S47" s="514"/>
      <c r="T47" s="514"/>
    </row>
    <row r="48" spans="1:20" ht="15.75" customHeight="1" x14ac:dyDescent="0.25">
      <c r="A48" s="516" t="s">
        <v>136</v>
      </c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8"/>
    </row>
    <row r="49" spans="1:20" x14ac:dyDescent="0.25">
      <c r="A49" s="202">
        <v>20</v>
      </c>
      <c r="B49" s="117"/>
      <c r="C49" s="118"/>
      <c r="D49" s="118"/>
      <c r="E49" s="120">
        <f>C49*D49</f>
        <v>0</v>
      </c>
      <c r="F49" s="120"/>
      <c r="G49" s="120"/>
      <c r="H49" s="117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9"/>
    </row>
    <row r="50" spans="1:20" x14ac:dyDescent="0.25">
      <c r="A50" s="202">
        <v>21</v>
      </c>
      <c r="B50" s="117"/>
      <c r="C50" s="118"/>
      <c r="D50" s="118"/>
      <c r="E50" s="120">
        <f>C50*D50</f>
        <v>0</v>
      </c>
      <c r="F50" s="120"/>
      <c r="G50" s="120"/>
      <c r="H50" s="117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9"/>
    </row>
    <row r="51" spans="1:20" ht="17.25" customHeight="1" thickBot="1" x14ac:dyDescent="0.3">
      <c r="A51" s="520" t="s">
        <v>0</v>
      </c>
      <c r="B51" s="521"/>
      <c r="C51" s="521"/>
      <c r="D51" s="521"/>
      <c r="E51" s="210">
        <f>SUM(E49:E50)</f>
        <v>0</v>
      </c>
      <c r="F51" s="210">
        <f t="shared" ref="F51:G51" si="8">SUM(F49:F50)</f>
        <v>0</v>
      </c>
      <c r="G51" s="210">
        <f t="shared" si="8"/>
        <v>0</v>
      </c>
      <c r="H51" s="210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2"/>
    </row>
    <row r="52" spans="1:20" ht="17.25" customHeight="1" thickBot="1" x14ac:dyDescent="0.3">
      <c r="A52" s="214"/>
      <c r="B52" s="260"/>
      <c r="C52" s="260"/>
      <c r="D52" s="260"/>
      <c r="E52" s="215"/>
      <c r="F52" s="215"/>
      <c r="G52" s="215"/>
      <c r="H52" s="216"/>
    </row>
    <row r="53" spans="1:20" ht="17.25" customHeight="1" x14ac:dyDescent="0.25">
      <c r="A53" s="516" t="s">
        <v>137</v>
      </c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8"/>
    </row>
    <row r="54" spans="1:20" x14ac:dyDescent="0.25">
      <c r="A54" s="202">
        <v>22</v>
      </c>
      <c r="B54" s="117" t="s">
        <v>469</v>
      </c>
      <c r="C54" s="118">
        <v>1</v>
      </c>
      <c r="D54" s="118">
        <v>190500</v>
      </c>
      <c r="E54" s="120">
        <f>C54*D54</f>
        <v>190500</v>
      </c>
      <c r="F54" s="120">
        <v>0</v>
      </c>
      <c r="G54" s="120">
        <v>190500</v>
      </c>
      <c r="H54" s="117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9"/>
    </row>
    <row r="55" spans="1:20" x14ac:dyDescent="0.25">
      <c r="A55" s="202">
        <v>23</v>
      </c>
      <c r="B55" s="117"/>
      <c r="C55" s="118"/>
      <c r="D55" s="118"/>
      <c r="E55" s="120">
        <f>C55*D55</f>
        <v>0</v>
      </c>
      <c r="F55" s="120"/>
      <c r="G55" s="120"/>
      <c r="H55" s="117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9"/>
    </row>
    <row r="56" spans="1:20" ht="15.75" customHeight="1" thickBot="1" x14ac:dyDescent="0.3">
      <c r="A56" s="520" t="s">
        <v>0</v>
      </c>
      <c r="B56" s="521"/>
      <c r="C56" s="521"/>
      <c r="D56" s="521"/>
      <c r="E56" s="210">
        <f>SUM(E54:E55)</f>
        <v>190500</v>
      </c>
      <c r="F56" s="210">
        <f t="shared" ref="F56:G56" si="9">SUM(F54:F55)</f>
        <v>0</v>
      </c>
      <c r="G56" s="210">
        <f t="shared" si="9"/>
        <v>190500</v>
      </c>
      <c r="H56" s="210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2"/>
    </row>
  </sheetData>
  <mergeCells count="45">
    <mergeCell ref="A48:T48"/>
    <mergeCell ref="A51:D51"/>
    <mergeCell ref="A53:T53"/>
    <mergeCell ref="A56:D56"/>
    <mergeCell ref="A2:H2"/>
    <mergeCell ref="A3:G3"/>
    <mergeCell ref="A4:H4"/>
    <mergeCell ref="A6:A9"/>
    <mergeCell ref="B6:B9"/>
    <mergeCell ref="C6:C9"/>
    <mergeCell ref="D6:D9"/>
    <mergeCell ref="E6:E9"/>
    <mergeCell ref="F6:G8"/>
    <mergeCell ref="H6:H9"/>
    <mergeCell ref="A14:XFD14"/>
    <mergeCell ref="A20:T20"/>
    <mergeCell ref="A24:XFD24"/>
    <mergeCell ref="A28:D28"/>
    <mergeCell ref="A29:XFD29"/>
    <mergeCell ref="A33:D33"/>
    <mergeCell ref="A23:D23"/>
    <mergeCell ref="A25:T25"/>
    <mergeCell ref="A30:T30"/>
    <mergeCell ref="A35:T35"/>
    <mergeCell ref="A46:D46"/>
    <mergeCell ref="A47:XFD47"/>
    <mergeCell ref="I6:Q6"/>
    <mergeCell ref="R6:T7"/>
    <mergeCell ref="I7:K7"/>
    <mergeCell ref="L7:N7"/>
    <mergeCell ref="O7:Q7"/>
    <mergeCell ref="M8:N8"/>
    <mergeCell ref="O8:O9"/>
    <mergeCell ref="A13:D13"/>
    <mergeCell ref="A34:XFD34"/>
    <mergeCell ref="P8:Q8"/>
    <mergeCell ref="R8:R9"/>
    <mergeCell ref="S8:T8"/>
    <mergeCell ref="A10:T10"/>
    <mergeCell ref="A19:XFD19"/>
    <mergeCell ref="A15:T15"/>
    <mergeCell ref="I8:I9"/>
    <mergeCell ref="J8:K8"/>
    <mergeCell ref="L8:L9"/>
    <mergeCell ref="A18:D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0" workbookViewId="0">
      <selection activeCell="E28" sqref="E28"/>
    </sheetView>
  </sheetViews>
  <sheetFormatPr defaultRowHeight="15" x14ac:dyDescent="0.2"/>
  <cols>
    <col min="1" max="1" width="7.5703125" style="17" customWidth="1"/>
    <col min="2" max="2" width="32" style="17" customWidth="1"/>
    <col min="3" max="3" width="22.28515625" style="17" customWidth="1"/>
    <col min="4" max="5" width="26" style="17" customWidth="1"/>
    <col min="6" max="7" width="19.28515625" style="17" customWidth="1"/>
    <col min="8" max="8" width="31" style="17" customWidth="1"/>
    <col min="9" max="9" width="16.85546875" style="17" customWidth="1"/>
    <col min="10" max="10" width="16.28515625" style="17" customWidth="1"/>
    <col min="11" max="11" width="20.140625" style="17" customWidth="1"/>
    <col min="12" max="12" width="15.85546875" style="17" customWidth="1"/>
    <col min="13" max="13" width="18.42578125" style="17" customWidth="1"/>
    <col min="14" max="14" width="17.7109375" style="17" customWidth="1"/>
    <col min="15" max="15" width="16.28515625" style="17" customWidth="1"/>
    <col min="16" max="16" width="15.85546875" style="17" customWidth="1"/>
    <col min="17" max="17" width="16.42578125" style="17" customWidth="1"/>
    <col min="18" max="18" width="17.5703125" style="17" customWidth="1"/>
    <col min="19" max="19" width="18.28515625" style="17" customWidth="1"/>
    <col min="20" max="20" width="18.42578125" style="17" customWidth="1"/>
    <col min="21" max="256" width="9.140625" style="17"/>
    <col min="257" max="257" width="4.85546875" style="17" customWidth="1"/>
    <col min="258" max="258" width="26.5703125" style="17" customWidth="1"/>
    <col min="259" max="259" width="32" style="17" customWidth="1"/>
    <col min="260" max="260" width="22.28515625" style="17" customWidth="1"/>
    <col min="261" max="261" width="24.42578125" style="17" customWidth="1"/>
    <col min="262" max="263" width="19.28515625" style="17" customWidth="1"/>
    <col min="264" max="264" width="31" style="17" customWidth="1"/>
    <col min="265" max="512" width="9.140625" style="17"/>
    <col min="513" max="513" width="4.85546875" style="17" customWidth="1"/>
    <col min="514" max="514" width="26.5703125" style="17" customWidth="1"/>
    <col min="515" max="515" width="32" style="17" customWidth="1"/>
    <col min="516" max="516" width="22.28515625" style="17" customWidth="1"/>
    <col min="517" max="517" width="24.42578125" style="17" customWidth="1"/>
    <col min="518" max="519" width="19.28515625" style="17" customWidth="1"/>
    <col min="520" max="520" width="31" style="17" customWidth="1"/>
    <col min="521" max="768" width="9.140625" style="17"/>
    <col min="769" max="769" width="4.85546875" style="17" customWidth="1"/>
    <col min="770" max="770" width="26.5703125" style="17" customWidth="1"/>
    <col min="771" max="771" width="32" style="17" customWidth="1"/>
    <col min="772" max="772" width="22.28515625" style="17" customWidth="1"/>
    <col min="773" max="773" width="24.42578125" style="17" customWidth="1"/>
    <col min="774" max="775" width="19.28515625" style="17" customWidth="1"/>
    <col min="776" max="776" width="31" style="17" customWidth="1"/>
    <col min="777" max="1024" width="9.140625" style="17"/>
    <col min="1025" max="1025" width="4.85546875" style="17" customWidth="1"/>
    <col min="1026" max="1026" width="26.5703125" style="17" customWidth="1"/>
    <col min="1027" max="1027" width="32" style="17" customWidth="1"/>
    <col min="1028" max="1028" width="22.28515625" style="17" customWidth="1"/>
    <col min="1029" max="1029" width="24.42578125" style="17" customWidth="1"/>
    <col min="1030" max="1031" width="19.28515625" style="17" customWidth="1"/>
    <col min="1032" max="1032" width="31" style="17" customWidth="1"/>
    <col min="1033" max="1280" width="9.140625" style="17"/>
    <col min="1281" max="1281" width="4.85546875" style="17" customWidth="1"/>
    <col min="1282" max="1282" width="26.5703125" style="17" customWidth="1"/>
    <col min="1283" max="1283" width="32" style="17" customWidth="1"/>
    <col min="1284" max="1284" width="22.28515625" style="17" customWidth="1"/>
    <col min="1285" max="1285" width="24.42578125" style="17" customWidth="1"/>
    <col min="1286" max="1287" width="19.28515625" style="17" customWidth="1"/>
    <col min="1288" max="1288" width="31" style="17" customWidth="1"/>
    <col min="1289" max="1536" width="9.140625" style="17"/>
    <col min="1537" max="1537" width="4.85546875" style="17" customWidth="1"/>
    <col min="1538" max="1538" width="26.5703125" style="17" customWidth="1"/>
    <col min="1539" max="1539" width="32" style="17" customWidth="1"/>
    <col min="1540" max="1540" width="22.28515625" style="17" customWidth="1"/>
    <col min="1541" max="1541" width="24.42578125" style="17" customWidth="1"/>
    <col min="1542" max="1543" width="19.28515625" style="17" customWidth="1"/>
    <col min="1544" max="1544" width="31" style="17" customWidth="1"/>
    <col min="1545" max="1792" width="9.140625" style="17"/>
    <col min="1793" max="1793" width="4.85546875" style="17" customWidth="1"/>
    <col min="1794" max="1794" width="26.5703125" style="17" customWidth="1"/>
    <col min="1795" max="1795" width="32" style="17" customWidth="1"/>
    <col min="1796" max="1796" width="22.28515625" style="17" customWidth="1"/>
    <col min="1797" max="1797" width="24.42578125" style="17" customWidth="1"/>
    <col min="1798" max="1799" width="19.28515625" style="17" customWidth="1"/>
    <col min="1800" max="1800" width="31" style="17" customWidth="1"/>
    <col min="1801" max="2048" width="9.140625" style="17"/>
    <col min="2049" max="2049" width="4.85546875" style="17" customWidth="1"/>
    <col min="2050" max="2050" width="26.5703125" style="17" customWidth="1"/>
    <col min="2051" max="2051" width="32" style="17" customWidth="1"/>
    <col min="2052" max="2052" width="22.28515625" style="17" customWidth="1"/>
    <col min="2053" max="2053" width="24.42578125" style="17" customWidth="1"/>
    <col min="2054" max="2055" width="19.28515625" style="17" customWidth="1"/>
    <col min="2056" max="2056" width="31" style="17" customWidth="1"/>
    <col min="2057" max="2304" width="9.140625" style="17"/>
    <col min="2305" max="2305" width="4.85546875" style="17" customWidth="1"/>
    <col min="2306" max="2306" width="26.5703125" style="17" customWidth="1"/>
    <col min="2307" max="2307" width="32" style="17" customWidth="1"/>
    <col min="2308" max="2308" width="22.28515625" style="17" customWidth="1"/>
    <col min="2309" max="2309" width="24.42578125" style="17" customWidth="1"/>
    <col min="2310" max="2311" width="19.28515625" style="17" customWidth="1"/>
    <col min="2312" max="2312" width="31" style="17" customWidth="1"/>
    <col min="2313" max="2560" width="9.140625" style="17"/>
    <col min="2561" max="2561" width="4.85546875" style="17" customWidth="1"/>
    <col min="2562" max="2562" width="26.5703125" style="17" customWidth="1"/>
    <col min="2563" max="2563" width="32" style="17" customWidth="1"/>
    <col min="2564" max="2564" width="22.28515625" style="17" customWidth="1"/>
    <col min="2565" max="2565" width="24.42578125" style="17" customWidth="1"/>
    <col min="2566" max="2567" width="19.28515625" style="17" customWidth="1"/>
    <col min="2568" max="2568" width="31" style="17" customWidth="1"/>
    <col min="2569" max="2816" width="9.140625" style="17"/>
    <col min="2817" max="2817" width="4.85546875" style="17" customWidth="1"/>
    <col min="2818" max="2818" width="26.5703125" style="17" customWidth="1"/>
    <col min="2819" max="2819" width="32" style="17" customWidth="1"/>
    <col min="2820" max="2820" width="22.28515625" style="17" customWidth="1"/>
    <col min="2821" max="2821" width="24.42578125" style="17" customWidth="1"/>
    <col min="2822" max="2823" width="19.28515625" style="17" customWidth="1"/>
    <col min="2824" max="2824" width="31" style="17" customWidth="1"/>
    <col min="2825" max="3072" width="9.140625" style="17"/>
    <col min="3073" max="3073" width="4.85546875" style="17" customWidth="1"/>
    <col min="3074" max="3074" width="26.5703125" style="17" customWidth="1"/>
    <col min="3075" max="3075" width="32" style="17" customWidth="1"/>
    <col min="3076" max="3076" width="22.28515625" style="17" customWidth="1"/>
    <col min="3077" max="3077" width="24.42578125" style="17" customWidth="1"/>
    <col min="3078" max="3079" width="19.28515625" style="17" customWidth="1"/>
    <col min="3080" max="3080" width="31" style="17" customWidth="1"/>
    <col min="3081" max="3328" width="9.140625" style="17"/>
    <col min="3329" max="3329" width="4.85546875" style="17" customWidth="1"/>
    <col min="3330" max="3330" width="26.5703125" style="17" customWidth="1"/>
    <col min="3331" max="3331" width="32" style="17" customWidth="1"/>
    <col min="3332" max="3332" width="22.28515625" style="17" customWidth="1"/>
    <col min="3333" max="3333" width="24.42578125" style="17" customWidth="1"/>
    <col min="3334" max="3335" width="19.28515625" style="17" customWidth="1"/>
    <col min="3336" max="3336" width="31" style="17" customWidth="1"/>
    <col min="3337" max="3584" width="9.140625" style="17"/>
    <col min="3585" max="3585" width="4.85546875" style="17" customWidth="1"/>
    <col min="3586" max="3586" width="26.5703125" style="17" customWidth="1"/>
    <col min="3587" max="3587" width="32" style="17" customWidth="1"/>
    <col min="3588" max="3588" width="22.28515625" style="17" customWidth="1"/>
    <col min="3589" max="3589" width="24.42578125" style="17" customWidth="1"/>
    <col min="3590" max="3591" width="19.28515625" style="17" customWidth="1"/>
    <col min="3592" max="3592" width="31" style="17" customWidth="1"/>
    <col min="3593" max="3840" width="9.140625" style="17"/>
    <col min="3841" max="3841" width="4.85546875" style="17" customWidth="1"/>
    <col min="3842" max="3842" width="26.5703125" style="17" customWidth="1"/>
    <col min="3843" max="3843" width="32" style="17" customWidth="1"/>
    <col min="3844" max="3844" width="22.28515625" style="17" customWidth="1"/>
    <col min="3845" max="3845" width="24.42578125" style="17" customWidth="1"/>
    <col min="3846" max="3847" width="19.28515625" style="17" customWidth="1"/>
    <col min="3848" max="3848" width="31" style="17" customWidth="1"/>
    <col min="3849" max="4096" width="9.140625" style="17"/>
    <col min="4097" max="4097" width="4.85546875" style="17" customWidth="1"/>
    <col min="4098" max="4098" width="26.5703125" style="17" customWidth="1"/>
    <col min="4099" max="4099" width="32" style="17" customWidth="1"/>
    <col min="4100" max="4100" width="22.28515625" style="17" customWidth="1"/>
    <col min="4101" max="4101" width="24.42578125" style="17" customWidth="1"/>
    <col min="4102" max="4103" width="19.28515625" style="17" customWidth="1"/>
    <col min="4104" max="4104" width="31" style="17" customWidth="1"/>
    <col min="4105" max="4352" width="9.140625" style="17"/>
    <col min="4353" max="4353" width="4.85546875" style="17" customWidth="1"/>
    <col min="4354" max="4354" width="26.5703125" style="17" customWidth="1"/>
    <col min="4355" max="4355" width="32" style="17" customWidth="1"/>
    <col min="4356" max="4356" width="22.28515625" style="17" customWidth="1"/>
    <col min="4357" max="4357" width="24.42578125" style="17" customWidth="1"/>
    <col min="4358" max="4359" width="19.28515625" style="17" customWidth="1"/>
    <col min="4360" max="4360" width="31" style="17" customWidth="1"/>
    <col min="4361" max="4608" width="9.140625" style="17"/>
    <col min="4609" max="4609" width="4.85546875" style="17" customWidth="1"/>
    <col min="4610" max="4610" width="26.5703125" style="17" customWidth="1"/>
    <col min="4611" max="4611" width="32" style="17" customWidth="1"/>
    <col min="4612" max="4612" width="22.28515625" style="17" customWidth="1"/>
    <col min="4613" max="4613" width="24.42578125" style="17" customWidth="1"/>
    <col min="4614" max="4615" width="19.28515625" style="17" customWidth="1"/>
    <col min="4616" max="4616" width="31" style="17" customWidth="1"/>
    <col min="4617" max="4864" width="9.140625" style="17"/>
    <col min="4865" max="4865" width="4.85546875" style="17" customWidth="1"/>
    <col min="4866" max="4866" width="26.5703125" style="17" customWidth="1"/>
    <col min="4867" max="4867" width="32" style="17" customWidth="1"/>
    <col min="4868" max="4868" width="22.28515625" style="17" customWidth="1"/>
    <col min="4869" max="4869" width="24.42578125" style="17" customWidth="1"/>
    <col min="4870" max="4871" width="19.28515625" style="17" customWidth="1"/>
    <col min="4872" max="4872" width="31" style="17" customWidth="1"/>
    <col min="4873" max="5120" width="9.140625" style="17"/>
    <col min="5121" max="5121" width="4.85546875" style="17" customWidth="1"/>
    <col min="5122" max="5122" width="26.5703125" style="17" customWidth="1"/>
    <col min="5123" max="5123" width="32" style="17" customWidth="1"/>
    <col min="5124" max="5124" width="22.28515625" style="17" customWidth="1"/>
    <col min="5125" max="5125" width="24.42578125" style="17" customWidth="1"/>
    <col min="5126" max="5127" width="19.28515625" style="17" customWidth="1"/>
    <col min="5128" max="5128" width="31" style="17" customWidth="1"/>
    <col min="5129" max="5376" width="9.140625" style="17"/>
    <col min="5377" max="5377" width="4.85546875" style="17" customWidth="1"/>
    <col min="5378" max="5378" width="26.5703125" style="17" customWidth="1"/>
    <col min="5379" max="5379" width="32" style="17" customWidth="1"/>
    <col min="5380" max="5380" width="22.28515625" style="17" customWidth="1"/>
    <col min="5381" max="5381" width="24.42578125" style="17" customWidth="1"/>
    <col min="5382" max="5383" width="19.28515625" style="17" customWidth="1"/>
    <col min="5384" max="5384" width="31" style="17" customWidth="1"/>
    <col min="5385" max="5632" width="9.140625" style="17"/>
    <col min="5633" max="5633" width="4.85546875" style="17" customWidth="1"/>
    <col min="5634" max="5634" width="26.5703125" style="17" customWidth="1"/>
    <col min="5635" max="5635" width="32" style="17" customWidth="1"/>
    <col min="5636" max="5636" width="22.28515625" style="17" customWidth="1"/>
    <col min="5637" max="5637" width="24.42578125" style="17" customWidth="1"/>
    <col min="5638" max="5639" width="19.28515625" style="17" customWidth="1"/>
    <col min="5640" max="5640" width="31" style="17" customWidth="1"/>
    <col min="5641" max="5888" width="9.140625" style="17"/>
    <col min="5889" max="5889" width="4.85546875" style="17" customWidth="1"/>
    <col min="5890" max="5890" width="26.5703125" style="17" customWidth="1"/>
    <col min="5891" max="5891" width="32" style="17" customWidth="1"/>
    <col min="5892" max="5892" width="22.28515625" style="17" customWidth="1"/>
    <col min="5893" max="5893" width="24.42578125" style="17" customWidth="1"/>
    <col min="5894" max="5895" width="19.28515625" style="17" customWidth="1"/>
    <col min="5896" max="5896" width="31" style="17" customWidth="1"/>
    <col min="5897" max="6144" width="9.140625" style="17"/>
    <col min="6145" max="6145" width="4.85546875" style="17" customWidth="1"/>
    <col min="6146" max="6146" width="26.5703125" style="17" customWidth="1"/>
    <col min="6147" max="6147" width="32" style="17" customWidth="1"/>
    <col min="6148" max="6148" width="22.28515625" style="17" customWidth="1"/>
    <col min="6149" max="6149" width="24.42578125" style="17" customWidth="1"/>
    <col min="6150" max="6151" width="19.28515625" style="17" customWidth="1"/>
    <col min="6152" max="6152" width="31" style="17" customWidth="1"/>
    <col min="6153" max="6400" width="9.140625" style="17"/>
    <col min="6401" max="6401" width="4.85546875" style="17" customWidth="1"/>
    <col min="6402" max="6402" width="26.5703125" style="17" customWidth="1"/>
    <col min="6403" max="6403" width="32" style="17" customWidth="1"/>
    <col min="6404" max="6404" width="22.28515625" style="17" customWidth="1"/>
    <col min="6405" max="6405" width="24.42578125" style="17" customWidth="1"/>
    <col min="6406" max="6407" width="19.28515625" style="17" customWidth="1"/>
    <col min="6408" max="6408" width="31" style="17" customWidth="1"/>
    <col min="6409" max="6656" width="9.140625" style="17"/>
    <col min="6657" max="6657" width="4.85546875" style="17" customWidth="1"/>
    <col min="6658" max="6658" width="26.5703125" style="17" customWidth="1"/>
    <col min="6659" max="6659" width="32" style="17" customWidth="1"/>
    <col min="6660" max="6660" width="22.28515625" style="17" customWidth="1"/>
    <col min="6661" max="6661" width="24.42578125" style="17" customWidth="1"/>
    <col min="6662" max="6663" width="19.28515625" style="17" customWidth="1"/>
    <col min="6664" max="6664" width="31" style="17" customWidth="1"/>
    <col min="6665" max="6912" width="9.140625" style="17"/>
    <col min="6913" max="6913" width="4.85546875" style="17" customWidth="1"/>
    <col min="6914" max="6914" width="26.5703125" style="17" customWidth="1"/>
    <col min="6915" max="6915" width="32" style="17" customWidth="1"/>
    <col min="6916" max="6916" width="22.28515625" style="17" customWidth="1"/>
    <col min="6917" max="6917" width="24.42578125" style="17" customWidth="1"/>
    <col min="6918" max="6919" width="19.28515625" style="17" customWidth="1"/>
    <col min="6920" max="6920" width="31" style="17" customWidth="1"/>
    <col min="6921" max="7168" width="9.140625" style="17"/>
    <col min="7169" max="7169" width="4.85546875" style="17" customWidth="1"/>
    <col min="7170" max="7170" width="26.5703125" style="17" customWidth="1"/>
    <col min="7171" max="7171" width="32" style="17" customWidth="1"/>
    <col min="7172" max="7172" width="22.28515625" style="17" customWidth="1"/>
    <col min="7173" max="7173" width="24.42578125" style="17" customWidth="1"/>
    <col min="7174" max="7175" width="19.28515625" style="17" customWidth="1"/>
    <col min="7176" max="7176" width="31" style="17" customWidth="1"/>
    <col min="7177" max="7424" width="9.140625" style="17"/>
    <col min="7425" max="7425" width="4.85546875" style="17" customWidth="1"/>
    <col min="7426" max="7426" width="26.5703125" style="17" customWidth="1"/>
    <col min="7427" max="7427" width="32" style="17" customWidth="1"/>
    <col min="7428" max="7428" width="22.28515625" style="17" customWidth="1"/>
    <col min="7429" max="7429" width="24.42578125" style="17" customWidth="1"/>
    <col min="7430" max="7431" width="19.28515625" style="17" customWidth="1"/>
    <col min="7432" max="7432" width="31" style="17" customWidth="1"/>
    <col min="7433" max="7680" width="9.140625" style="17"/>
    <col min="7681" max="7681" width="4.85546875" style="17" customWidth="1"/>
    <col min="7682" max="7682" width="26.5703125" style="17" customWidth="1"/>
    <col min="7683" max="7683" width="32" style="17" customWidth="1"/>
    <col min="7684" max="7684" width="22.28515625" style="17" customWidth="1"/>
    <col min="7685" max="7685" width="24.42578125" style="17" customWidth="1"/>
    <col min="7686" max="7687" width="19.28515625" style="17" customWidth="1"/>
    <col min="7688" max="7688" width="31" style="17" customWidth="1"/>
    <col min="7689" max="7936" width="9.140625" style="17"/>
    <col min="7937" max="7937" width="4.85546875" style="17" customWidth="1"/>
    <col min="7938" max="7938" width="26.5703125" style="17" customWidth="1"/>
    <col min="7939" max="7939" width="32" style="17" customWidth="1"/>
    <col min="7940" max="7940" width="22.28515625" style="17" customWidth="1"/>
    <col min="7941" max="7941" width="24.42578125" style="17" customWidth="1"/>
    <col min="7942" max="7943" width="19.28515625" style="17" customWidth="1"/>
    <col min="7944" max="7944" width="31" style="17" customWidth="1"/>
    <col min="7945" max="8192" width="9.140625" style="17"/>
    <col min="8193" max="8193" width="4.85546875" style="17" customWidth="1"/>
    <col min="8194" max="8194" width="26.5703125" style="17" customWidth="1"/>
    <col min="8195" max="8195" width="32" style="17" customWidth="1"/>
    <col min="8196" max="8196" width="22.28515625" style="17" customWidth="1"/>
    <col min="8197" max="8197" width="24.42578125" style="17" customWidth="1"/>
    <col min="8198" max="8199" width="19.28515625" style="17" customWidth="1"/>
    <col min="8200" max="8200" width="31" style="17" customWidth="1"/>
    <col min="8201" max="8448" width="9.140625" style="17"/>
    <col min="8449" max="8449" width="4.85546875" style="17" customWidth="1"/>
    <col min="8450" max="8450" width="26.5703125" style="17" customWidth="1"/>
    <col min="8451" max="8451" width="32" style="17" customWidth="1"/>
    <col min="8452" max="8452" width="22.28515625" style="17" customWidth="1"/>
    <col min="8453" max="8453" width="24.42578125" style="17" customWidth="1"/>
    <col min="8454" max="8455" width="19.28515625" style="17" customWidth="1"/>
    <col min="8456" max="8456" width="31" style="17" customWidth="1"/>
    <col min="8457" max="8704" width="9.140625" style="17"/>
    <col min="8705" max="8705" width="4.85546875" style="17" customWidth="1"/>
    <col min="8706" max="8706" width="26.5703125" style="17" customWidth="1"/>
    <col min="8707" max="8707" width="32" style="17" customWidth="1"/>
    <col min="8708" max="8708" width="22.28515625" style="17" customWidth="1"/>
    <col min="8709" max="8709" width="24.42578125" style="17" customWidth="1"/>
    <col min="8710" max="8711" width="19.28515625" style="17" customWidth="1"/>
    <col min="8712" max="8712" width="31" style="17" customWidth="1"/>
    <col min="8713" max="8960" width="9.140625" style="17"/>
    <col min="8961" max="8961" width="4.85546875" style="17" customWidth="1"/>
    <col min="8962" max="8962" width="26.5703125" style="17" customWidth="1"/>
    <col min="8963" max="8963" width="32" style="17" customWidth="1"/>
    <col min="8964" max="8964" width="22.28515625" style="17" customWidth="1"/>
    <col min="8965" max="8965" width="24.42578125" style="17" customWidth="1"/>
    <col min="8966" max="8967" width="19.28515625" style="17" customWidth="1"/>
    <col min="8968" max="8968" width="31" style="17" customWidth="1"/>
    <col min="8969" max="9216" width="9.140625" style="17"/>
    <col min="9217" max="9217" width="4.85546875" style="17" customWidth="1"/>
    <col min="9218" max="9218" width="26.5703125" style="17" customWidth="1"/>
    <col min="9219" max="9219" width="32" style="17" customWidth="1"/>
    <col min="9220" max="9220" width="22.28515625" style="17" customWidth="1"/>
    <col min="9221" max="9221" width="24.42578125" style="17" customWidth="1"/>
    <col min="9222" max="9223" width="19.28515625" style="17" customWidth="1"/>
    <col min="9224" max="9224" width="31" style="17" customWidth="1"/>
    <col min="9225" max="9472" width="9.140625" style="17"/>
    <col min="9473" max="9473" width="4.85546875" style="17" customWidth="1"/>
    <col min="9474" max="9474" width="26.5703125" style="17" customWidth="1"/>
    <col min="9475" max="9475" width="32" style="17" customWidth="1"/>
    <col min="9476" max="9476" width="22.28515625" style="17" customWidth="1"/>
    <col min="9477" max="9477" width="24.42578125" style="17" customWidth="1"/>
    <col min="9478" max="9479" width="19.28515625" style="17" customWidth="1"/>
    <col min="9480" max="9480" width="31" style="17" customWidth="1"/>
    <col min="9481" max="9728" width="9.140625" style="17"/>
    <col min="9729" max="9729" width="4.85546875" style="17" customWidth="1"/>
    <col min="9730" max="9730" width="26.5703125" style="17" customWidth="1"/>
    <col min="9731" max="9731" width="32" style="17" customWidth="1"/>
    <col min="9732" max="9732" width="22.28515625" style="17" customWidth="1"/>
    <col min="9733" max="9733" width="24.42578125" style="17" customWidth="1"/>
    <col min="9734" max="9735" width="19.28515625" style="17" customWidth="1"/>
    <col min="9736" max="9736" width="31" style="17" customWidth="1"/>
    <col min="9737" max="9984" width="9.140625" style="17"/>
    <col min="9985" max="9985" width="4.85546875" style="17" customWidth="1"/>
    <col min="9986" max="9986" width="26.5703125" style="17" customWidth="1"/>
    <col min="9987" max="9987" width="32" style="17" customWidth="1"/>
    <col min="9988" max="9988" width="22.28515625" style="17" customWidth="1"/>
    <col min="9989" max="9989" width="24.42578125" style="17" customWidth="1"/>
    <col min="9990" max="9991" width="19.28515625" style="17" customWidth="1"/>
    <col min="9992" max="9992" width="31" style="17" customWidth="1"/>
    <col min="9993" max="10240" width="9.140625" style="17"/>
    <col min="10241" max="10241" width="4.85546875" style="17" customWidth="1"/>
    <col min="10242" max="10242" width="26.5703125" style="17" customWidth="1"/>
    <col min="10243" max="10243" width="32" style="17" customWidth="1"/>
    <col min="10244" max="10244" width="22.28515625" style="17" customWidth="1"/>
    <col min="10245" max="10245" width="24.42578125" style="17" customWidth="1"/>
    <col min="10246" max="10247" width="19.28515625" style="17" customWidth="1"/>
    <col min="10248" max="10248" width="31" style="17" customWidth="1"/>
    <col min="10249" max="10496" width="9.140625" style="17"/>
    <col min="10497" max="10497" width="4.85546875" style="17" customWidth="1"/>
    <col min="10498" max="10498" width="26.5703125" style="17" customWidth="1"/>
    <col min="10499" max="10499" width="32" style="17" customWidth="1"/>
    <col min="10500" max="10500" width="22.28515625" style="17" customWidth="1"/>
    <col min="10501" max="10501" width="24.42578125" style="17" customWidth="1"/>
    <col min="10502" max="10503" width="19.28515625" style="17" customWidth="1"/>
    <col min="10504" max="10504" width="31" style="17" customWidth="1"/>
    <col min="10505" max="10752" width="9.140625" style="17"/>
    <col min="10753" max="10753" width="4.85546875" style="17" customWidth="1"/>
    <col min="10754" max="10754" width="26.5703125" style="17" customWidth="1"/>
    <col min="10755" max="10755" width="32" style="17" customWidth="1"/>
    <col min="10756" max="10756" width="22.28515625" style="17" customWidth="1"/>
    <col min="10757" max="10757" width="24.42578125" style="17" customWidth="1"/>
    <col min="10758" max="10759" width="19.28515625" style="17" customWidth="1"/>
    <col min="10760" max="10760" width="31" style="17" customWidth="1"/>
    <col min="10761" max="11008" width="9.140625" style="17"/>
    <col min="11009" max="11009" width="4.85546875" style="17" customWidth="1"/>
    <col min="11010" max="11010" width="26.5703125" style="17" customWidth="1"/>
    <col min="11011" max="11011" width="32" style="17" customWidth="1"/>
    <col min="11012" max="11012" width="22.28515625" style="17" customWidth="1"/>
    <col min="11013" max="11013" width="24.42578125" style="17" customWidth="1"/>
    <col min="11014" max="11015" width="19.28515625" style="17" customWidth="1"/>
    <col min="11016" max="11016" width="31" style="17" customWidth="1"/>
    <col min="11017" max="11264" width="9.140625" style="17"/>
    <col min="11265" max="11265" width="4.85546875" style="17" customWidth="1"/>
    <col min="11266" max="11266" width="26.5703125" style="17" customWidth="1"/>
    <col min="11267" max="11267" width="32" style="17" customWidth="1"/>
    <col min="11268" max="11268" width="22.28515625" style="17" customWidth="1"/>
    <col min="11269" max="11269" width="24.42578125" style="17" customWidth="1"/>
    <col min="11270" max="11271" width="19.28515625" style="17" customWidth="1"/>
    <col min="11272" max="11272" width="31" style="17" customWidth="1"/>
    <col min="11273" max="11520" width="9.140625" style="17"/>
    <col min="11521" max="11521" width="4.85546875" style="17" customWidth="1"/>
    <col min="11522" max="11522" width="26.5703125" style="17" customWidth="1"/>
    <col min="11523" max="11523" width="32" style="17" customWidth="1"/>
    <col min="11524" max="11524" width="22.28515625" style="17" customWidth="1"/>
    <col min="11525" max="11525" width="24.42578125" style="17" customWidth="1"/>
    <col min="11526" max="11527" width="19.28515625" style="17" customWidth="1"/>
    <col min="11528" max="11528" width="31" style="17" customWidth="1"/>
    <col min="11529" max="11776" width="9.140625" style="17"/>
    <col min="11777" max="11777" width="4.85546875" style="17" customWidth="1"/>
    <col min="11778" max="11778" width="26.5703125" style="17" customWidth="1"/>
    <col min="11779" max="11779" width="32" style="17" customWidth="1"/>
    <col min="11780" max="11780" width="22.28515625" style="17" customWidth="1"/>
    <col min="11781" max="11781" width="24.42578125" style="17" customWidth="1"/>
    <col min="11782" max="11783" width="19.28515625" style="17" customWidth="1"/>
    <col min="11784" max="11784" width="31" style="17" customWidth="1"/>
    <col min="11785" max="12032" width="9.140625" style="17"/>
    <col min="12033" max="12033" width="4.85546875" style="17" customWidth="1"/>
    <col min="12034" max="12034" width="26.5703125" style="17" customWidth="1"/>
    <col min="12035" max="12035" width="32" style="17" customWidth="1"/>
    <col min="12036" max="12036" width="22.28515625" style="17" customWidth="1"/>
    <col min="12037" max="12037" width="24.42578125" style="17" customWidth="1"/>
    <col min="12038" max="12039" width="19.28515625" style="17" customWidth="1"/>
    <col min="12040" max="12040" width="31" style="17" customWidth="1"/>
    <col min="12041" max="12288" width="9.140625" style="17"/>
    <col min="12289" max="12289" width="4.85546875" style="17" customWidth="1"/>
    <col min="12290" max="12290" width="26.5703125" style="17" customWidth="1"/>
    <col min="12291" max="12291" width="32" style="17" customWidth="1"/>
    <col min="12292" max="12292" width="22.28515625" style="17" customWidth="1"/>
    <col min="12293" max="12293" width="24.42578125" style="17" customWidth="1"/>
    <col min="12294" max="12295" width="19.28515625" style="17" customWidth="1"/>
    <col min="12296" max="12296" width="31" style="17" customWidth="1"/>
    <col min="12297" max="12544" width="9.140625" style="17"/>
    <col min="12545" max="12545" width="4.85546875" style="17" customWidth="1"/>
    <col min="12546" max="12546" width="26.5703125" style="17" customWidth="1"/>
    <col min="12547" max="12547" width="32" style="17" customWidth="1"/>
    <col min="12548" max="12548" width="22.28515625" style="17" customWidth="1"/>
    <col min="12549" max="12549" width="24.42578125" style="17" customWidth="1"/>
    <col min="12550" max="12551" width="19.28515625" style="17" customWidth="1"/>
    <col min="12552" max="12552" width="31" style="17" customWidth="1"/>
    <col min="12553" max="12800" width="9.140625" style="17"/>
    <col min="12801" max="12801" width="4.85546875" style="17" customWidth="1"/>
    <col min="12802" max="12802" width="26.5703125" style="17" customWidth="1"/>
    <col min="12803" max="12803" width="32" style="17" customWidth="1"/>
    <col min="12804" max="12804" width="22.28515625" style="17" customWidth="1"/>
    <col min="12805" max="12805" width="24.42578125" style="17" customWidth="1"/>
    <col min="12806" max="12807" width="19.28515625" style="17" customWidth="1"/>
    <col min="12808" max="12808" width="31" style="17" customWidth="1"/>
    <col min="12809" max="13056" width="9.140625" style="17"/>
    <col min="13057" max="13057" width="4.85546875" style="17" customWidth="1"/>
    <col min="13058" max="13058" width="26.5703125" style="17" customWidth="1"/>
    <col min="13059" max="13059" width="32" style="17" customWidth="1"/>
    <col min="13060" max="13060" width="22.28515625" style="17" customWidth="1"/>
    <col min="13061" max="13061" width="24.42578125" style="17" customWidth="1"/>
    <col min="13062" max="13063" width="19.28515625" style="17" customWidth="1"/>
    <col min="13064" max="13064" width="31" style="17" customWidth="1"/>
    <col min="13065" max="13312" width="9.140625" style="17"/>
    <col min="13313" max="13313" width="4.85546875" style="17" customWidth="1"/>
    <col min="13314" max="13314" width="26.5703125" style="17" customWidth="1"/>
    <col min="13315" max="13315" width="32" style="17" customWidth="1"/>
    <col min="13316" max="13316" width="22.28515625" style="17" customWidth="1"/>
    <col min="13317" max="13317" width="24.42578125" style="17" customWidth="1"/>
    <col min="13318" max="13319" width="19.28515625" style="17" customWidth="1"/>
    <col min="13320" max="13320" width="31" style="17" customWidth="1"/>
    <col min="13321" max="13568" width="9.140625" style="17"/>
    <col min="13569" max="13569" width="4.85546875" style="17" customWidth="1"/>
    <col min="13570" max="13570" width="26.5703125" style="17" customWidth="1"/>
    <col min="13571" max="13571" width="32" style="17" customWidth="1"/>
    <col min="13572" max="13572" width="22.28515625" style="17" customWidth="1"/>
    <col min="13573" max="13573" width="24.42578125" style="17" customWidth="1"/>
    <col min="13574" max="13575" width="19.28515625" style="17" customWidth="1"/>
    <col min="13576" max="13576" width="31" style="17" customWidth="1"/>
    <col min="13577" max="13824" width="9.140625" style="17"/>
    <col min="13825" max="13825" width="4.85546875" style="17" customWidth="1"/>
    <col min="13826" max="13826" width="26.5703125" style="17" customWidth="1"/>
    <col min="13827" max="13827" width="32" style="17" customWidth="1"/>
    <col min="13828" max="13828" width="22.28515625" style="17" customWidth="1"/>
    <col min="13829" max="13829" width="24.42578125" style="17" customWidth="1"/>
    <col min="13830" max="13831" width="19.28515625" style="17" customWidth="1"/>
    <col min="13832" max="13832" width="31" style="17" customWidth="1"/>
    <col min="13833" max="14080" width="9.140625" style="17"/>
    <col min="14081" max="14081" width="4.85546875" style="17" customWidth="1"/>
    <col min="14082" max="14082" width="26.5703125" style="17" customWidth="1"/>
    <col min="14083" max="14083" width="32" style="17" customWidth="1"/>
    <col min="14084" max="14084" width="22.28515625" style="17" customWidth="1"/>
    <col min="14085" max="14085" width="24.42578125" style="17" customWidth="1"/>
    <col min="14086" max="14087" width="19.28515625" style="17" customWidth="1"/>
    <col min="14088" max="14088" width="31" style="17" customWidth="1"/>
    <col min="14089" max="14336" width="9.140625" style="17"/>
    <col min="14337" max="14337" width="4.85546875" style="17" customWidth="1"/>
    <col min="14338" max="14338" width="26.5703125" style="17" customWidth="1"/>
    <col min="14339" max="14339" width="32" style="17" customWidth="1"/>
    <col min="14340" max="14340" width="22.28515625" style="17" customWidth="1"/>
    <col min="14341" max="14341" width="24.42578125" style="17" customWidth="1"/>
    <col min="14342" max="14343" width="19.28515625" style="17" customWidth="1"/>
    <col min="14344" max="14344" width="31" style="17" customWidth="1"/>
    <col min="14345" max="14592" width="9.140625" style="17"/>
    <col min="14593" max="14593" width="4.85546875" style="17" customWidth="1"/>
    <col min="14594" max="14594" width="26.5703125" style="17" customWidth="1"/>
    <col min="14595" max="14595" width="32" style="17" customWidth="1"/>
    <col min="14596" max="14596" width="22.28515625" style="17" customWidth="1"/>
    <col min="14597" max="14597" width="24.42578125" style="17" customWidth="1"/>
    <col min="14598" max="14599" width="19.28515625" style="17" customWidth="1"/>
    <col min="14600" max="14600" width="31" style="17" customWidth="1"/>
    <col min="14601" max="14848" width="9.140625" style="17"/>
    <col min="14849" max="14849" width="4.85546875" style="17" customWidth="1"/>
    <col min="14850" max="14850" width="26.5703125" style="17" customWidth="1"/>
    <col min="14851" max="14851" width="32" style="17" customWidth="1"/>
    <col min="14852" max="14852" width="22.28515625" style="17" customWidth="1"/>
    <col min="14853" max="14853" width="24.42578125" style="17" customWidth="1"/>
    <col min="14854" max="14855" width="19.28515625" style="17" customWidth="1"/>
    <col min="14856" max="14856" width="31" style="17" customWidth="1"/>
    <col min="14857" max="15104" width="9.140625" style="17"/>
    <col min="15105" max="15105" width="4.85546875" style="17" customWidth="1"/>
    <col min="15106" max="15106" width="26.5703125" style="17" customWidth="1"/>
    <col min="15107" max="15107" width="32" style="17" customWidth="1"/>
    <col min="15108" max="15108" width="22.28515625" style="17" customWidth="1"/>
    <col min="15109" max="15109" width="24.42578125" style="17" customWidth="1"/>
    <col min="15110" max="15111" width="19.28515625" style="17" customWidth="1"/>
    <col min="15112" max="15112" width="31" style="17" customWidth="1"/>
    <col min="15113" max="15360" width="9.140625" style="17"/>
    <col min="15361" max="15361" width="4.85546875" style="17" customWidth="1"/>
    <col min="15362" max="15362" width="26.5703125" style="17" customWidth="1"/>
    <col min="15363" max="15363" width="32" style="17" customWidth="1"/>
    <col min="15364" max="15364" width="22.28515625" style="17" customWidth="1"/>
    <col min="15365" max="15365" width="24.42578125" style="17" customWidth="1"/>
    <col min="15366" max="15367" width="19.28515625" style="17" customWidth="1"/>
    <col min="15368" max="15368" width="31" style="17" customWidth="1"/>
    <col min="15369" max="15616" width="9.140625" style="17"/>
    <col min="15617" max="15617" width="4.85546875" style="17" customWidth="1"/>
    <col min="15618" max="15618" width="26.5703125" style="17" customWidth="1"/>
    <col min="15619" max="15619" width="32" style="17" customWidth="1"/>
    <col min="15620" max="15620" width="22.28515625" style="17" customWidth="1"/>
    <col min="15621" max="15621" width="24.42578125" style="17" customWidth="1"/>
    <col min="15622" max="15623" width="19.28515625" style="17" customWidth="1"/>
    <col min="15624" max="15624" width="31" style="17" customWidth="1"/>
    <col min="15625" max="15872" width="9.140625" style="17"/>
    <col min="15873" max="15873" width="4.85546875" style="17" customWidth="1"/>
    <col min="15874" max="15874" width="26.5703125" style="17" customWidth="1"/>
    <col min="15875" max="15875" width="32" style="17" customWidth="1"/>
    <col min="15876" max="15876" width="22.28515625" style="17" customWidth="1"/>
    <col min="15877" max="15877" width="24.42578125" style="17" customWidth="1"/>
    <col min="15878" max="15879" width="19.28515625" style="17" customWidth="1"/>
    <col min="15880" max="15880" width="31" style="17" customWidth="1"/>
    <col min="15881" max="16128" width="9.140625" style="17"/>
    <col min="16129" max="16129" width="4.85546875" style="17" customWidth="1"/>
    <col min="16130" max="16130" width="26.5703125" style="17" customWidth="1"/>
    <col min="16131" max="16131" width="32" style="17" customWidth="1"/>
    <col min="16132" max="16132" width="22.28515625" style="17" customWidth="1"/>
    <col min="16133" max="16133" width="24.42578125" style="17" customWidth="1"/>
    <col min="16134" max="16135" width="19.28515625" style="17" customWidth="1"/>
    <col min="16136" max="16136" width="31" style="17" customWidth="1"/>
    <col min="16137" max="16384" width="9.140625" style="17"/>
  </cols>
  <sheetData>
    <row r="1" spans="1:20" s="60" customFormat="1" ht="15.75" x14ac:dyDescent="0.25">
      <c r="A1" s="13"/>
      <c r="B1" s="15"/>
      <c r="C1" s="15"/>
      <c r="D1" s="15"/>
      <c r="E1" s="15"/>
      <c r="F1" s="15"/>
      <c r="G1" s="15"/>
      <c r="H1" s="49" t="s">
        <v>274</v>
      </c>
      <c r="I1" s="15"/>
      <c r="J1" s="15"/>
    </row>
    <row r="2" spans="1:20" s="207" customFormat="1" ht="15.75" x14ac:dyDescent="0.25">
      <c r="A2" s="218"/>
      <c r="B2" s="218"/>
      <c r="C2" s="218"/>
      <c r="D2" s="218"/>
      <c r="E2" s="218"/>
      <c r="F2" s="70"/>
      <c r="G2" s="70"/>
      <c r="H2" s="7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69" customHeight="1" x14ac:dyDescent="0.25">
      <c r="A3" s="500" t="s">
        <v>309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1:20" ht="15.75" x14ac:dyDescent="0.25">
      <c r="A4" s="19"/>
      <c r="B4" s="4"/>
      <c r="C4" s="4"/>
      <c r="D4" s="16"/>
      <c r="E4" s="16"/>
      <c r="F4" s="16"/>
      <c r="G4" s="16"/>
      <c r="H4" s="16"/>
      <c r="I4" s="16"/>
      <c r="J4" s="16"/>
    </row>
    <row r="6" spans="1:20" ht="15.75" x14ac:dyDescent="0.25">
      <c r="A6" s="460" t="s">
        <v>53</v>
      </c>
      <c r="B6" s="509" t="s">
        <v>54</v>
      </c>
      <c r="C6" s="509" t="s">
        <v>153</v>
      </c>
      <c r="D6" s="509" t="s">
        <v>154</v>
      </c>
      <c r="E6" s="509" t="s">
        <v>56</v>
      </c>
      <c r="F6" s="460" t="s">
        <v>57</v>
      </c>
      <c r="G6" s="460"/>
      <c r="H6" s="460" t="s">
        <v>310</v>
      </c>
      <c r="I6" s="447" t="s">
        <v>179</v>
      </c>
      <c r="J6" s="447"/>
      <c r="K6" s="447"/>
      <c r="L6" s="447"/>
      <c r="M6" s="447"/>
      <c r="N6" s="447"/>
      <c r="O6" s="447"/>
      <c r="P6" s="447"/>
      <c r="Q6" s="447"/>
      <c r="R6" s="448" t="s">
        <v>221</v>
      </c>
      <c r="S6" s="449"/>
      <c r="T6" s="450"/>
    </row>
    <row r="7" spans="1:20" ht="15.75" x14ac:dyDescent="0.25">
      <c r="A7" s="460"/>
      <c r="B7" s="509"/>
      <c r="C7" s="509"/>
      <c r="D7" s="509"/>
      <c r="E7" s="509"/>
      <c r="F7" s="460"/>
      <c r="G7" s="460"/>
      <c r="H7" s="460"/>
      <c r="I7" s="447" t="s">
        <v>224</v>
      </c>
      <c r="J7" s="447"/>
      <c r="K7" s="447"/>
      <c r="L7" s="447" t="s">
        <v>223</v>
      </c>
      <c r="M7" s="447"/>
      <c r="N7" s="447"/>
      <c r="O7" s="447" t="s">
        <v>222</v>
      </c>
      <c r="P7" s="447"/>
      <c r="Q7" s="447"/>
      <c r="R7" s="451"/>
      <c r="S7" s="452"/>
      <c r="T7" s="453"/>
    </row>
    <row r="8" spans="1:20" ht="15.75" x14ac:dyDescent="0.2">
      <c r="A8" s="460"/>
      <c r="B8" s="509"/>
      <c r="C8" s="509"/>
      <c r="D8" s="509"/>
      <c r="E8" s="509"/>
      <c r="F8" s="460"/>
      <c r="G8" s="460"/>
      <c r="H8" s="460"/>
      <c r="I8" s="460" t="s">
        <v>321</v>
      </c>
      <c r="J8" s="460" t="s">
        <v>57</v>
      </c>
      <c r="K8" s="462"/>
      <c r="L8" s="460" t="s">
        <v>321</v>
      </c>
      <c r="M8" s="460" t="s">
        <v>57</v>
      </c>
      <c r="N8" s="462"/>
      <c r="O8" s="460" t="s">
        <v>321</v>
      </c>
      <c r="P8" s="460" t="s">
        <v>57</v>
      </c>
      <c r="Q8" s="462"/>
      <c r="R8" s="460" t="s">
        <v>218</v>
      </c>
      <c r="S8" s="460" t="s">
        <v>57</v>
      </c>
      <c r="T8" s="462"/>
    </row>
    <row r="9" spans="1:20" ht="94.5" x14ac:dyDescent="0.2">
      <c r="A9" s="460"/>
      <c r="B9" s="509"/>
      <c r="C9" s="509"/>
      <c r="D9" s="509"/>
      <c r="E9" s="509"/>
      <c r="F9" s="219" t="s">
        <v>58</v>
      </c>
      <c r="G9" s="219" t="s">
        <v>331</v>
      </c>
      <c r="H9" s="460"/>
      <c r="I9" s="461"/>
      <c r="J9" s="220" t="s">
        <v>58</v>
      </c>
      <c r="K9" s="220" t="s">
        <v>331</v>
      </c>
      <c r="L9" s="461"/>
      <c r="M9" s="220" t="s">
        <v>58</v>
      </c>
      <c r="N9" s="220" t="s">
        <v>331</v>
      </c>
      <c r="O9" s="461"/>
      <c r="P9" s="220" t="s">
        <v>58</v>
      </c>
      <c r="Q9" s="220" t="s">
        <v>331</v>
      </c>
      <c r="R9" s="461"/>
      <c r="S9" s="220" t="s">
        <v>58</v>
      </c>
      <c r="T9" s="220" t="s">
        <v>331</v>
      </c>
    </row>
    <row r="10" spans="1:20" ht="15.75" x14ac:dyDescent="0.25">
      <c r="A10" s="356">
        <v>1</v>
      </c>
      <c r="B10" s="357"/>
      <c r="C10" s="36"/>
      <c r="D10" s="358"/>
      <c r="E10" s="359"/>
      <c r="F10" s="68"/>
      <c r="G10" s="360"/>
      <c r="H10" s="57"/>
      <c r="I10" s="78"/>
      <c r="J10" s="78"/>
      <c r="K10" s="78"/>
      <c r="L10" s="78"/>
      <c r="M10" s="78"/>
      <c r="N10" s="78"/>
      <c r="O10" s="78"/>
      <c r="P10" s="78"/>
      <c r="Q10" s="78"/>
      <c r="R10" s="55"/>
      <c r="S10" s="55"/>
      <c r="T10" s="55"/>
    </row>
    <row r="11" spans="1:20" ht="15.75" x14ac:dyDescent="0.25">
      <c r="A11" s="356">
        <v>2</v>
      </c>
      <c r="B11" s="361"/>
      <c r="C11" s="36"/>
      <c r="D11" s="358"/>
      <c r="E11" s="359"/>
      <c r="F11" s="36"/>
      <c r="G11" s="360"/>
      <c r="H11" s="57"/>
      <c r="I11" s="78"/>
      <c r="J11" s="78"/>
      <c r="K11" s="78"/>
      <c r="L11" s="78"/>
      <c r="M11" s="78"/>
      <c r="N11" s="78"/>
      <c r="O11" s="78"/>
      <c r="P11" s="78"/>
      <c r="Q11" s="78"/>
      <c r="R11" s="55"/>
      <c r="S11" s="55"/>
      <c r="T11" s="55"/>
    </row>
    <row r="12" spans="1:20" ht="15.75" x14ac:dyDescent="0.25">
      <c r="A12" s="63">
        <v>3</v>
      </c>
      <c r="B12" s="57"/>
      <c r="C12" s="21"/>
      <c r="D12" s="57"/>
      <c r="E12" s="64">
        <f t="shared" ref="E12:E13" si="0">C12*D12</f>
        <v>0</v>
      </c>
      <c r="F12" s="65"/>
      <c r="G12" s="59"/>
      <c r="H12" s="57"/>
      <c r="I12" s="78"/>
      <c r="J12" s="78"/>
      <c r="K12" s="78"/>
      <c r="L12" s="78"/>
      <c r="M12" s="78"/>
      <c r="N12" s="78"/>
      <c r="O12" s="78"/>
      <c r="P12" s="78"/>
      <c r="Q12" s="78"/>
      <c r="R12" s="55"/>
      <c r="S12" s="55"/>
      <c r="T12" s="55"/>
    </row>
    <row r="13" spans="1:20" ht="15.75" x14ac:dyDescent="0.25">
      <c r="A13" s="63">
        <v>4</v>
      </c>
      <c r="B13" s="57"/>
      <c r="C13" s="36"/>
      <c r="D13" s="21"/>
      <c r="E13" s="64">
        <f t="shared" si="0"/>
        <v>0</v>
      </c>
      <c r="F13" s="65"/>
      <c r="G13" s="59"/>
      <c r="H13" s="57"/>
      <c r="I13" s="78"/>
      <c r="J13" s="78"/>
      <c r="K13" s="78"/>
      <c r="L13" s="78"/>
      <c r="M13" s="78"/>
      <c r="N13" s="78"/>
      <c r="O13" s="78"/>
      <c r="P13" s="78"/>
      <c r="Q13" s="78"/>
      <c r="R13" s="55"/>
      <c r="S13" s="55"/>
      <c r="T13" s="55"/>
    </row>
    <row r="14" spans="1:20" ht="15.75" x14ac:dyDescent="0.25">
      <c r="A14" s="505" t="s">
        <v>55</v>
      </c>
      <c r="B14" s="505"/>
      <c r="C14" s="505"/>
      <c r="D14" s="505"/>
      <c r="E14" s="39">
        <f>SUM(E10:E13)</f>
        <v>0</v>
      </c>
      <c r="F14" s="39">
        <f>SUM(F10:F13)</f>
        <v>0</v>
      </c>
      <c r="G14" s="39">
        <f>SUM(G10:G13)</f>
        <v>0</v>
      </c>
      <c r="H14" s="21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8" spans="1:20" ht="69" customHeight="1" x14ac:dyDescent="0.25">
      <c r="A18" s="500" t="s">
        <v>487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</row>
    <row r="19" spans="1:20" ht="15.75" x14ac:dyDescent="0.25">
      <c r="A19" s="19"/>
      <c r="B19" s="4"/>
      <c r="C19" s="4"/>
      <c r="D19" s="16"/>
      <c r="E19" s="16"/>
      <c r="F19" s="16"/>
      <c r="G19" s="16"/>
      <c r="H19" s="16"/>
      <c r="I19" s="16"/>
      <c r="J19" s="16"/>
    </row>
    <row r="21" spans="1:20" ht="15.75" x14ac:dyDescent="0.25">
      <c r="A21" s="460" t="s">
        <v>53</v>
      </c>
      <c r="B21" s="509" t="s">
        <v>54</v>
      </c>
      <c r="C21" s="509" t="s">
        <v>153</v>
      </c>
      <c r="D21" s="509" t="s">
        <v>154</v>
      </c>
      <c r="E21" s="509" t="s">
        <v>56</v>
      </c>
      <c r="F21" s="460" t="s">
        <v>57</v>
      </c>
      <c r="G21" s="460"/>
      <c r="H21" s="460" t="s">
        <v>310</v>
      </c>
      <c r="I21" s="447" t="s">
        <v>179</v>
      </c>
      <c r="J21" s="447"/>
      <c r="K21" s="447"/>
      <c r="L21" s="447"/>
      <c r="M21" s="447"/>
      <c r="N21" s="447"/>
      <c r="O21" s="447"/>
      <c r="P21" s="447"/>
      <c r="Q21" s="447"/>
      <c r="R21" s="448" t="s">
        <v>221</v>
      </c>
      <c r="S21" s="449"/>
      <c r="T21" s="450"/>
    </row>
    <row r="22" spans="1:20" ht="15.75" x14ac:dyDescent="0.25">
      <c r="A22" s="460"/>
      <c r="B22" s="509"/>
      <c r="C22" s="509"/>
      <c r="D22" s="509"/>
      <c r="E22" s="509"/>
      <c r="F22" s="460"/>
      <c r="G22" s="460"/>
      <c r="H22" s="460"/>
      <c r="I22" s="447" t="s">
        <v>224</v>
      </c>
      <c r="J22" s="447"/>
      <c r="K22" s="447"/>
      <c r="L22" s="447" t="s">
        <v>223</v>
      </c>
      <c r="M22" s="447"/>
      <c r="N22" s="447"/>
      <c r="O22" s="447" t="s">
        <v>222</v>
      </c>
      <c r="P22" s="447"/>
      <c r="Q22" s="447"/>
      <c r="R22" s="451"/>
      <c r="S22" s="452"/>
      <c r="T22" s="453"/>
    </row>
    <row r="23" spans="1:20" ht="15.75" x14ac:dyDescent="0.2">
      <c r="A23" s="460"/>
      <c r="B23" s="509"/>
      <c r="C23" s="509"/>
      <c r="D23" s="509"/>
      <c r="E23" s="509"/>
      <c r="F23" s="460"/>
      <c r="G23" s="460"/>
      <c r="H23" s="460"/>
      <c r="I23" s="460" t="s">
        <v>211</v>
      </c>
      <c r="J23" s="460" t="s">
        <v>57</v>
      </c>
      <c r="K23" s="462"/>
      <c r="L23" s="460" t="s">
        <v>211</v>
      </c>
      <c r="M23" s="460" t="s">
        <v>57</v>
      </c>
      <c r="N23" s="462"/>
      <c r="O23" s="460" t="s">
        <v>211</v>
      </c>
      <c r="P23" s="460" t="s">
        <v>57</v>
      </c>
      <c r="Q23" s="462"/>
      <c r="R23" s="460" t="s">
        <v>218</v>
      </c>
      <c r="S23" s="460" t="s">
        <v>57</v>
      </c>
      <c r="T23" s="462"/>
    </row>
    <row r="24" spans="1:20" ht="94.5" x14ac:dyDescent="0.2">
      <c r="A24" s="460"/>
      <c r="B24" s="509"/>
      <c r="C24" s="509"/>
      <c r="D24" s="509"/>
      <c r="E24" s="509"/>
      <c r="F24" s="219" t="s">
        <v>58</v>
      </c>
      <c r="G24" s="219" t="s">
        <v>59</v>
      </c>
      <c r="H24" s="460"/>
      <c r="I24" s="461"/>
      <c r="J24" s="220" t="s">
        <v>58</v>
      </c>
      <c r="K24" s="220" t="s">
        <v>59</v>
      </c>
      <c r="L24" s="461"/>
      <c r="M24" s="220" t="s">
        <v>58</v>
      </c>
      <c r="N24" s="220" t="s">
        <v>59</v>
      </c>
      <c r="O24" s="461"/>
      <c r="P24" s="220" t="s">
        <v>58</v>
      </c>
      <c r="Q24" s="220" t="s">
        <v>59</v>
      </c>
      <c r="R24" s="461"/>
      <c r="S24" s="220" t="s">
        <v>58</v>
      </c>
      <c r="T24" s="220" t="s">
        <v>59</v>
      </c>
    </row>
    <row r="25" spans="1:20" ht="15.75" x14ac:dyDescent="0.25">
      <c r="A25" s="356">
        <v>1</v>
      </c>
      <c r="B25" s="357"/>
      <c r="C25" s="36"/>
      <c r="D25" s="36"/>
      <c r="E25" s="359"/>
      <c r="F25" s="68"/>
      <c r="G25" s="362"/>
      <c r="H25" s="57"/>
      <c r="I25" s="78"/>
      <c r="J25" s="78"/>
      <c r="K25" s="78"/>
      <c r="L25" s="78"/>
      <c r="M25" s="78"/>
      <c r="N25" s="78"/>
      <c r="O25" s="78"/>
      <c r="P25" s="78"/>
      <c r="Q25" s="78"/>
      <c r="R25" s="55"/>
      <c r="S25" s="55"/>
      <c r="T25" s="55"/>
    </row>
    <row r="26" spans="1:20" ht="15.75" x14ac:dyDescent="0.25">
      <c r="A26" s="356">
        <v>2</v>
      </c>
      <c r="B26" s="361"/>
      <c r="C26" s="36"/>
      <c r="D26" s="36"/>
      <c r="E26" s="359"/>
      <c r="F26" s="36"/>
      <c r="G26" s="362"/>
      <c r="H26" s="57"/>
      <c r="I26" s="78"/>
      <c r="J26" s="78"/>
      <c r="K26" s="78"/>
      <c r="L26" s="78"/>
      <c r="M26" s="78"/>
      <c r="N26" s="78"/>
      <c r="O26" s="78"/>
      <c r="P26" s="78"/>
      <c r="Q26" s="78"/>
      <c r="R26" s="55"/>
      <c r="S26" s="55"/>
      <c r="T26" s="55"/>
    </row>
    <row r="27" spans="1:20" ht="15.75" x14ac:dyDescent="0.25">
      <c r="A27" s="63">
        <v>3</v>
      </c>
      <c r="B27" s="57"/>
      <c r="C27" s="21"/>
      <c r="D27" s="57"/>
      <c r="E27" s="64">
        <f t="shared" ref="E27:E29" si="1">C27*D27</f>
        <v>0</v>
      </c>
      <c r="F27" s="65"/>
      <c r="G27" s="59"/>
      <c r="H27" s="57"/>
      <c r="I27" s="78"/>
      <c r="J27" s="78"/>
      <c r="K27" s="78"/>
      <c r="L27" s="78"/>
      <c r="M27" s="78"/>
      <c r="N27" s="78"/>
      <c r="O27" s="78"/>
      <c r="P27" s="78"/>
      <c r="Q27" s="78"/>
      <c r="R27" s="55"/>
      <c r="S27" s="55"/>
      <c r="T27" s="55"/>
    </row>
    <row r="28" spans="1:20" ht="15.75" x14ac:dyDescent="0.25">
      <c r="A28" s="63">
        <v>4</v>
      </c>
      <c r="B28" s="57"/>
      <c r="C28" s="36"/>
      <c r="D28" s="21"/>
      <c r="E28" s="64">
        <f t="shared" si="1"/>
        <v>0</v>
      </c>
      <c r="F28" s="65"/>
      <c r="G28" s="59"/>
      <c r="H28" s="57"/>
      <c r="I28" s="78"/>
      <c r="J28" s="78"/>
      <c r="K28" s="78"/>
      <c r="L28" s="78"/>
      <c r="M28" s="78"/>
      <c r="N28" s="78"/>
      <c r="O28" s="78"/>
      <c r="P28" s="78"/>
      <c r="Q28" s="78"/>
      <c r="R28" s="55"/>
      <c r="S28" s="55"/>
      <c r="T28" s="55"/>
    </row>
    <row r="29" spans="1:20" ht="15.75" x14ac:dyDescent="0.25">
      <c r="A29" s="63">
        <v>19</v>
      </c>
      <c r="B29" s="21"/>
      <c r="C29" s="21"/>
      <c r="D29" s="21"/>
      <c r="E29" s="64">
        <f t="shared" si="1"/>
        <v>0</v>
      </c>
      <c r="F29" s="68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5.75" x14ac:dyDescent="0.25">
      <c r="A30" s="505" t="s">
        <v>55</v>
      </c>
      <c r="B30" s="505"/>
      <c r="C30" s="505"/>
      <c r="D30" s="505"/>
      <c r="E30" s="39">
        <f>SUM(E25:E29)</f>
        <v>0</v>
      </c>
      <c r="F30" s="39">
        <f>SUM(F25:F29)</f>
        <v>0</v>
      </c>
      <c r="G30" s="39">
        <f>SUM(G25:G29)</f>
        <v>0</v>
      </c>
      <c r="H30" s="21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</sheetData>
  <mergeCells count="46">
    <mergeCell ref="A3:H3"/>
    <mergeCell ref="I3:K3"/>
    <mergeCell ref="A18:H18"/>
    <mergeCell ref="I18:K18"/>
    <mergeCell ref="H6:H9"/>
    <mergeCell ref="I6:Q6"/>
    <mergeCell ref="A6:A9"/>
    <mergeCell ref="B6:B9"/>
    <mergeCell ref="C6:C9"/>
    <mergeCell ref="D6:D9"/>
    <mergeCell ref="A14:D14"/>
    <mergeCell ref="E6:E9"/>
    <mergeCell ref="F6:G8"/>
    <mergeCell ref="R6:T7"/>
    <mergeCell ref="I7:K7"/>
    <mergeCell ref="L7:N7"/>
    <mergeCell ref="O7:Q7"/>
    <mergeCell ref="I8:I9"/>
    <mergeCell ref="J8:K8"/>
    <mergeCell ref="L8:L9"/>
    <mergeCell ref="M8:N8"/>
    <mergeCell ref="O8:O9"/>
    <mergeCell ref="P8:Q8"/>
    <mergeCell ref="R8:R9"/>
    <mergeCell ref="S8:T8"/>
    <mergeCell ref="B21:B24"/>
    <mergeCell ref="C21:C24"/>
    <mergeCell ref="D21:D24"/>
    <mergeCell ref="E21:E24"/>
    <mergeCell ref="F21:G23"/>
    <mergeCell ref="O23:O24"/>
    <mergeCell ref="P23:Q23"/>
    <mergeCell ref="R23:R24"/>
    <mergeCell ref="S23:T23"/>
    <mergeCell ref="A30:D30"/>
    <mergeCell ref="H21:H24"/>
    <mergeCell ref="I21:Q21"/>
    <mergeCell ref="R21:T22"/>
    <mergeCell ref="I22:K22"/>
    <mergeCell ref="L22:N22"/>
    <mergeCell ref="O22:Q22"/>
    <mergeCell ref="I23:I24"/>
    <mergeCell ref="J23:K23"/>
    <mergeCell ref="L23:L24"/>
    <mergeCell ref="M23:N23"/>
    <mergeCell ref="A21:A2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07"/>
  <sheetViews>
    <sheetView topLeftCell="A14" zoomScaleNormal="100" zoomScaleSheetLayoutView="100" workbookViewId="0">
      <selection activeCell="M41" sqref="M41"/>
    </sheetView>
  </sheetViews>
  <sheetFormatPr defaultColWidth="9.140625" defaultRowHeight="15" x14ac:dyDescent="0.25"/>
  <cols>
    <col min="1" max="1" width="31.28515625" style="163" customWidth="1"/>
    <col min="2" max="2" width="15.140625" style="163" customWidth="1"/>
    <col min="3" max="3" width="15.5703125" style="163" customWidth="1"/>
    <col min="4" max="4" width="14.28515625" style="163" bestFit="1" customWidth="1"/>
    <col min="5" max="5" width="14.85546875" style="163" customWidth="1"/>
    <col min="6" max="6" width="13.140625" style="163" bestFit="1" customWidth="1"/>
    <col min="7" max="7" width="16" style="163" customWidth="1"/>
    <col min="8" max="8" width="15.140625" style="163" customWidth="1"/>
    <col min="9" max="9" width="14.28515625" style="163" bestFit="1" customWidth="1"/>
    <col min="10" max="10" width="10.140625" style="163" bestFit="1" customWidth="1"/>
    <col min="11" max="11" width="19.28515625" style="163" customWidth="1"/>
    <col min="12" max="12" width="14.28515625" style="163" bestFit="1" customWidth="1"/>
    <col min="13" max="13" width="15.28515625" style="163" customWidth="1"/>
    <col min="14" max="14" width="4.140625" style="163" customWidth="1"/>
    <col min="15" max="15" width="14.28515625" style="163" bestFit="1" customWidth="1"/>
    <col min="16" max="16384" width="9.140625" style="163"/>
  </cols>
  <sheetData>
    <row r="1" spans="1:14" x14ac:dyDescent="0.25">
      <c r="M1" s="164" t="s">
        <v>104</v>
      </c>
    </row>
    <row r="2" spans="1:14" x14ac:dyDescent="0.25">
      <c r="A2" s="440" t="s">
        <v>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4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4" x14ac:dyDescent="0.25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</row>
    <row r="5" spans="1:14" x14ac:dyDescent="0.25">
      <c r="A5" s="397" t="s">
        <v>103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</row>
    <row r="6" spans="1:14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4" ht="23.25" x14ac:dyDescent="0.35">
      <c r="A7" s="435" t="s">
        <v>293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</row>
    <row r="8" spans="1:14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</row>
    <row r="9" spans="1:14" ht="15.75" thickBot="1" x14ac:dyDescent="0.3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4" x14ac:dyDescent="0.25">
      <c r="A10" s="424" t="s">
        <v>2</v>
      </c>
      <c r="B10" s="426" t="s">
        <v>3</v>
      </c>
      <c r="C10" s="427"/>
      <c r="D10" s="428"/>
      <c r="E10" s="429" t="s">
        <v>4</v>
      </c>
      <c r="F10" s="429"/>
      <c r="G10" s="429"/>
      <c r="H10" s="429" t="s">
        <v>18</v>
      </c>
      <c r="I10" s="429"/>
      <c r="J10" s="429"/>
      <c r="K10" s="429" t="s">
        <v>5</v>
      </c>
      <c r="L10" s="429"/>
      <c r="M10" s="430"/>
    </row>
    <row r="11" spans="1:14" ht="66.75" customHeight="1" thickBot="1" x14ac:dyDescent="0.3">
      <c r="A11" s="425"/>
      <c r="B11" s="166" t="s">
        <v>6</v>
      </c>
      <c r="C11" s="166" t="s">
        <v>7</v>
      </c>
      <c r="D11" s="166" t="s">
        <v>8</v>
      </c>
      <c r="E11" s="166" t="s">
        <v>6</v>
      </c>
      <c r="F11" s="166" t="s">
        <v>7</v>
      </c>
      <c r="G11" s="166" t="s">
        <v>8</v>
      </c>
      <c r="H11" s="166" t="s">
        <v>6</v>
      </c>
      <c r="I11" s="166" t="s">
        <v>7</v>
      </c>
      <c r="J11" s="166" t="s">
        <v>8</v>
      </c>
      <c r="K11" s="166" t="s">
        <v>6</v>
      </c>
      <c r="L11" s="166" t="s">
        <v>7</v>
      </c>
      <c r="M11" s="167" t="s">
        <v>8</v>
      </c>
    </row>
    <row r="12" spans="1:14" ht="21.75" customHeight="1" x14ac:dyDescent="0.25">
      <c r="A12" s="437" t="s">
        <v>365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9"/>
    </row>
    <row r="13" spans="1:14" ht="21.75" customHeight="1" x14ac:dyDescent="0.25">
      <c r="A13" s="262" t="s">
        <v>20</v>
      </c>
      <c r="B13" s="263">
        <f>E13+H13+K13</f>
        <v>98.9</v>
      </c>
      <c r="C13" s="263">
        <f>F13+I13+L13</f>
        <v>41418548.172000006</v>
      </c>
      <c r="D13" s="263">
        <f>C13/B13/12</f>
        <v>34899.349656218408</v>
      </c>
      <c r="E13" s="264">
        <v>7.8</v>
      </c>
      <c r="F13" s="263">
        <f>E13*G13*12</f>
        <v>6720636.311999999</v>
      </c>
      <c r="G13" s="265">
        <v>71801.67</v>
      </c>
      <c r="H13" s="264">
        <v>67.2</v>
      </c>
      <c r="I13" s="263">
        <f>H13*J13*12</f>
        <v>28315163.520000003</v>
      </c>
      <c r="J13" s="266">
        <v>35113.050000000003</v>
      </c>
      <c r="K13" s="264">
        <v>23.9</v>
      </c>
      <c r="L13" s="263">
        <f>K13*M13*12</f>
        <v>6382748.3399999999</v>
      </c>
      <c r="M13" s="267">
        <v>22255.05</v>
      </c>
    </row>
    <row r="14" spans="1:14" ht="21.75" customHeight="1" x14ac:dyDescent="0.25">
      <c r="A14" s="262" t="s">
        <v>21</v>
      </c>
      <c r="B14" s="263">
        <f>E14+H14+K14</f>
        <v>14</v>
      </c>
      <c r="C14" s="263">
        <f>F14+I14+L14</f>
        <v>2459818.9680000003</v>
      </c>
      <c r="D14" s="263">
        <f>C14/B14/12</f>
        <v>14641.779571428573</v>
      </c>
      <c r="E14" s="264">
        <v>1</v>
      </c>
      <c r="F14" s="263">
        <f>E14*G14*12</f>
        <v>363403.80000000005</v>
      </c>
      <c r="G14" s="265">
        <v>30283.65</v>
      </c>
      <c r="H14" s="264">
        <v>11.8</v>
      </c>
      <c r="I14" s="263">
        <f>H14*J14*12</f>
        <v>1877457.4080000003</v>
      </c>
      <c r="J14" s="266">
        <v>13258.88</v>
      </c>
      <c r="K14" s="264">
        <v>1.2</v>
      </c>
      <c r="L14" s="263">
        <f>K14*M14*12</f>
        <v>218957.76</v>
      </c>
      <c r="M14" s="267">
        <v>15205.4</v>
      </c>
    </row>
    <row r="15" spans="1:14" ht="21.75" customHeight="1" thickBot="1" x14ac:dyDescent="0.3">
      <c r="A15" s="268" t="s">
        <v>0</v>
      </c>
      <c r="B15" s="269">
        <f t="shared" ref="B15:E15" si="0">SUM(B13:B14)</f>
        <v>112.9</v>
      </c>
      <c r="C15" s="269">
        <f t="shared" si="0"/>
        <v>43878367.140000008</v>
      </c>
      <c r="D15" s="269">
        <f>C15/B15/12</f>
        <v>32387.339193976975</v>
      </c>
      <c r="E15" s="269">
        <f t="shared" si="0"/>
        <v>8.8000000000000007</v>
      </c>
      <c r="F15" s="269">
        <f>SUM(F13:F14)</f>
        <v>7084040.1119999988</v>
      </c>
      <c r="G15" s="269">
        <f>F15/E15/12</f>
        <v>67083.713181818166</v>
      </c>
      <c r="H15" s="269">
        <f t="shared" ref="H15:L15" si="1">SUM(H13:H14)</f>
        <v>79</v>
      </c>
      <c r="I15" s="269">
        <f t="shared" si="1"/>
        <v>30192620.928000003</v>
      </c>
      <c r="J15" s="269">
        <f>I15/H15/12</f>
        <v>31848.756253164564</v>
      </c>
      <c r="K15" s="269">
        <f t="shared" si="1"/>
        <v>25.099999999999998</v>
      </c>
      <c r="L15" s="269">
        <f t="shared" si="1"/>
        <v>6601706.0999999996</v>
      </c>
      <c r="M15" s="269">
        <f>L15/K15/12</f>
        <v>21918.014940239042</v>
      </c>
    </row>
    <row r="16" spans="1:14" ht="21.75" customHeight="1" x14ac:dyDescent="0.25">
      <c r="A16" s="437" t="s">
        <v>364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9"/>
    </row>
    <row r="17" spans="1:18" ht="21.75" customHeight="1" x14ac:dyDescent="0.25">
      <c r="A17" s="262" t="s">
        <v>20</v>
      </c>
      <c r="B17" s="263">
        <f>E17+H17+K17</f>
        <v>98.96</v>
      </c>
      <c r="C17" s="263">
        <f>F17+I17+L17</f>
        <v>42196701.070799999</v>
      </c>
      <c r="D17" s="263">
        <f>C17/B17/12</f>
        <v>35533.465601253032</v>
      </c>
      <c r="E17" s="266">
        <v>8.83</v>
      </c>
      <c r="F17" s="263">
        <f>E17*G17*12</f>
        <v>7374200.3724000007</v>
      </c>
      <c r="G17" s="266">
        <v>69594.19</v>
      </c>
      <c r="H17" s="266">
        <v>67.58</v>
      </c>
      <c r="I17" s="263">
        <f>H17*J17*12</f>
        <v>28662399.9384</v>
      </c>
      <c r="J17" s="266">
        <v>35343.79</v>
      </c>
      <c r="K17" s="266">
        <v>22.55</v>
      </c>
      <c r="L17" s="263">
        <f>K17*M17*12</f>
        <v>6160100.7599999998</v>
      </c>
      <c r="M17" s="267">
        <v>22764.6</v>
      </c>
    </row>
    <row r="18" spans="1:18" ht="21.75" customHeight="1" x14ac:dyDescent="0.25">
      <c r="A18" s="262" t="s">
        <v>21</v>
      </c>
      <c r="B18" s="263">
        <f>E18+H18+K18</f>
        <v>11.55</v>
      </c>
      <c r="C18" s="263">
        <f>F18+I18+L18</f>
        <v>2055700.5780000002</v>
      </c>
      <c r="D18" s="263">
        <f>C18/B18/12</f>
        <v>14831.894502164503</v>
      </c>
      <c r="E18" s="266">
        <v>1</v>
      </c>
      <c r="F18" s="263">
        <f>E18*G18*12</f>
        <v>369600</v>
      </c>
      <c r="G18" s="266">
        <v>30800</v>
      </c>
      <c r="H18" s="266">
        <v>10.55</v>
      </c>
      <c r="I18" s="263">
        <f>H18*J18*12</f>
        <v>1686100.5780000002</v>
      </c>
      <c r="J18" s="266">
        <v>13318.33</v>
      </c>
      <c r="K18" s="266">
        <v>0</v>
      </c>
      <c r="L18" s="263">
        <f>K18*M18*12</f>
        <v>0</v>
      </c>
      <c r="M18" s="267">
        <v>0</v>
      </c>
    </row>
    <row r="19" spans="1:18" ht="21.75" customHeight="1" thickBot="1" x14ac:dyDescent="0.3">
      <c r="A19" s="268" t="s">
        <v>0</v>
      </c>
      <c r="B19" s="269">
        <f t="shared" ref="B19:E19" si="2">SUM(B17:B18)</f>
        <v>110.50999999999999</v>
      </c>
      <c r="C19" s="269">
        <f t="shared" si="2"/>
        <v>44252401.648800001</v>
      </c>
      <c r="D19" s="269">
        <f>C19/B19/12</f>
        <v>33369.832027870783</v>
      </c>
      <c r="E19" s="269">
        <f t="shared" si="2"/>
        <v>9.83</v>
      </c>
      <c r="F19" s="269">
        <f>SUM(F17:F18)</f>
        <v>7743800.3724000007</v>
      </c>
      <c r="G19" s="269">
        <f>F19/E19/12</f>
        <v>65647.680335707017</v>
      </c>
      <c r="H19" s="269">
        <f t="shared" ref="H19:L19" si="3">SUM(H17:H18)</f>
        <v>78.13</v>
      </c>
      <c r="I19" s="269">
        <f t="shared" si="3"/>
        <v>30348500.516400002</v>
      </c>
      <c r="J19" s="269">
        <f>I19/H19/12</f>
        <v>32369.662225777556</v>
      </c>
      <c r="K19" s="269">
        <f t="shared" si="3"/>
        <v>22.55</v>
      </c>
      <c r="L19" s="269">
        <f t="shared" si="3"/>
        <v>6160100.7599999998</v>
      </c>
      <c r="M19" s="269">
        <f>L19/K19/12</f>
        <v>22764.599999999995</v>
      </c>
    </row>
    <row r="20" spans="1:18" x14ac:dyDescent="0.25">
      <c r="A20" s="437" t="s">
        <v>363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9"/>
    </row>
    <row r="21" spans="1:18" x14ac:dyDescent="0.25">
      <c r="A21" s="262" t="s">
        <v>20</v>
      </c>
      <c r="B21" s="263">
        <f>E21+H21+K21</f>
        <v>100.3</v>
      </c>
      <c r="C21" s="263">
        <f>F21+I21+L21</f>
        <v>45154299.048</v>
      </c>
      <c r="D21" s="263">
        <f>C21/B21/12</f>
        <v>37516.03443668993</v>
      </c>
      <c r="E21" s="266">
        <v>10</v>
      </c>
      <c r="F21" s="263">
        <f>E21*G21*12</f>
        <v>8225900.3999999994</v>
      </c>
      <c r="G21" s="266">
        <v>68549.17</v>
      </c>
      <c r="H21" s="266">
        <v>67.599999999999994</v>
      </c>
      <c r="I21" s="263">
        <f>H21*J21*12</f>
        <v>30720898.415999997</v>
      </c>
      <c r="J21" s="266">
        <v>37870.93</v>
      </c>
      <c r="K21" s="266">
        <v>22.7</v>
      </c>
      <c r="L21" s="263">
        <f>K21*M21*12</f>
        <v>6207500.2319999998</v>
      </c>
      <c r="M21" s="267">
        <v>22788.18</v>
      </c>
    </row>
    <row r="22" spans="1:18" x14ac:dyDescent="0.25">
      <c r="A22" s="262" t="s">
        <v>21</v>
      </c>
      <c r="B22" s="263">
        <f>E22+H22+K22</f>
        <v>9.6</v>
      </c>
      <c r="C22" s="263">
        <f>F22+I22+L22</f>
        <v>1733600.112</v>
      </c>
      <c r="D22" s="263">
        <f>C22/B22/12</f>
        <v>15048.612083333333</v>
      </c>
      <c r="E22" s="266">
        <v>1</v>
      </c>
      <c r="F22" s="263">
        <f>E22*G22*12</f>
        <v>383000.04</v>
      </c>
      <c r="G22" s="266">
        <v>31916.67</v>
      </c>
      <c r="H22" s="266">
        <v>8.6</v>
      </c>
      <c r="I22" s="263">
        <f>H22*J22*12</f>
        <v>1350600.0719999999</v>
      </c>
      <c r="J22" s="266">
        <v>13087.21</v>
      </c>
      <c r="K22" s="266">
        <v>0</v>
      </c>
      <c r="L22" s="263">
        <f>K22*M22*12</f>
        <v>0</v>
      </c>
      <c r="M22" s="267">
        <v>0</v>
      </c>
    </row>
    <row r="23" spans="1:18" ht="15.75" thickBot="1" x14ac:dyDescent="0.3">
      <c r="A23" s="268" t="s">
        <v>0</v>
      </c>
      <c r="B23" s="269">
        <f t="shared" ref="B23:L23" si="4">SUM(B21:B22)</f>
        <v>109.89999999999999</v>
      </c>
      <c r="C23" s="269">
        <f t="shared" si="4"/>
        <v>46887899.160000004</v>
      </c>
      <c r="D23" s="269">
        <f>C23/B23/12</f>
        <v>35553.457051865342</v>
      </c>
      <c r="E23" s="269">
        <f t="shared" si="4"/>
        <v>11</v>
      </c>
      <c r="F23" s="269">
        <f t="shared" si="4"/>
        <v>8608900.4399999995</v>
      </c>
      <c r="G23" s="269">
        <f>F23/E23/12</f>
        <v>65218.942727272719</v>
      </c>
      <c r="H23" s="269">
        <f t="shared" si="4"/>
        <v>76.199999999999989</v>
      </c>
      <c r="I23" s="269">
        <f t="shared" si="4"/>
        <v>32071498.487999998</v>
      </c>
      <c r="J23" s="269">
        <f>I23/H23/12</f>
        <v>35073.817244094491</v>
      </c>
      <c r="K23" s="269">
        <f t="shared" si="4"/>
        <v>22.7</v>
      </c>
      <c r="L23" s="269">
        <f t="shared" si="4"/>
        <v>6207500.2319999998</v>
      </c>
      <c r="M23" s="269">
        <f>L23/K23/12</f>
        <v>22788.179999999997</v>
      </c>
    </row>
    <row r="24" spans="1:18" x14ac:dyDescent="0.25">
      <c r="A24" s="405" t="s">
        <v>362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7"/>
    </row>
    <row r="25" spans="1:18" x14ac:dyDescent="0.25">
      <c r="A25" s="262" t="s">
        <v>20</v>
      </c>
      <c r="B25" s="263">
        <f>E25+H25+K25</f>
        <v>98.399999999999991</v>
      </c>
      <c r="C25" s="263">
        <f>F25+I25+L25</f>
        <v>46638015.647999994</v>
      </c>
      <c r="D25" s="263">
        <f>C25/B25/12</f>
        <v>39496.964471544714</v>
      </c>
      <c r="E25" s="263">
        <v>9.8000000000000007</v>
      </c>
      <c r="F25" s="263">
        <f>E25*G25*12</f>
        <v>9142398.0480000004</v>
      </c>
      <c r="G25" s="266">
        <v>77741.48</v>
      </c>
      <c r="H25" s="266">
        <v>67.599999999999994</v>
      </c>
      <c r="I25" s="263">
        <f>H25*J25*12</f>
        <v>30828317.519999996</v>
      </c>
      <c r="J25" s="266">
        <v>38003.35</v>
      </c>
      <c r="K25" s="266">
        <v>21</v>
      </c>
      <c r="L25" s="263">
        <f>K25*M25*12</f>
        <v>6667300.0800000001</v>
      </c>
      <c r="M25" s="267">
        <v>26457.54</v>
      </c>
    </row>
    <row r="26" spans="1:18" x14ac:dyDescent="0.25">
      <c r="A26" s="262" t="s">
        <v>21</v>
      </c>
      <c r="B26" s="263">
        <f>E26+H26+K26</f>
        <v>10</v>
      </c>
      <c r="C26" s="263">
        <f>F26+I26+L26</f>
        <v>2023500.432</v>
      </c>
      <c r="D26" s="263">
        <v>0</v>
      </c>
      <c r="E26" s="263">
        <v>0.6</v>
      </c>
      <c r="F26" s="263">
        <f>E26*G26*12</f>
        <v>491400</v>
      </c>
      <c r="G26" s="266">
        <v>68250</v>
      </c>
      <c r="H26" s="266">
        <v>9.1</v>
      </c>
      <c r="I26" s="263">
        <f>H26*J26*12</f>
        <v>1467000.4439999999</v>
      </c>
      <c r="J26" s="266">
        <v>13434.07</v>
      </c>
      <c r="K26" s="266">
        <v>0.3</v>
      </c>
      <c r="L26" s="263">
        <f>K26*M26*12</f>
        <v>65099.988000000012</v>
      </c>
      <c r="M26" s="267">
        <v>18083.330000000002</v>
      </c>
    </row>
    <row r="27" spans="1:18" ht="15.75" thickBot="1" x14ac:dyDescent="0.3">
      <c r="A27" s="268" t="s">
        <v>0</v>
      </c>
      <c r="B27" s="269">
        <f t="shared" ref="B27:F27" si="5">SUM(B25:B26)</f>
        <v>108.39999999999999</v>
      </c>
      <c r="C27" s="269">
        <f t="shared" si="5"/>
        <v>48661516.079999998</v>
      </c>
      <c r="D27" s="269">
        <f>C27/B27/12</f>
        <v>37408.914575645758</v>
      </c>
      <c r="E27" s="269">
        <f t="shared" si="5"/>
        <v>10.4</v>
      </c>
      <c r="F27" s="269">
        <f t="shared" si="5"/>
        <v>9633798.0480000004</v>
      </c>
      <c r="G27" s="269">
        <f>F27/E27/12</f>
        <v>77193.894615384619</v>
      </c>
      <c r="H27" s="269">
        <f>SUM(H25:H26)</f>
        <v>76.699999999999989</v>
      </c>
      <c r="I27" s="269">
        <f t="shared" ref="I27:K27" si="6">SUM(I25:I26)</f>
        <v>32295317.963999994</v>
      </c>
      <c r="J27" s="269">
        <f>I27/H27/12</f>
        <v>35088.350677966104</v>
      </c>
      <c r="K27" s="269">
        <f t="shared" si="6"/>
        <v>21.3</v>
      </c>
      <c r="L27" s="269">
        <f>SUM(L25:L26)</f>
        <v>6732400.068</v>
      </c>
      <c r="M27" s="269">
        <f>L27/K27/12</f>
        <v>26339.593380281687</v>
      </c>
    </row>
    <row r="28" spans="1:18" x14ac:dyDescent="0.25">
      <c r="A28" s="408" t="s">
        <v>361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10"/>
      <c r="N28" s="402"/>
    </row>
    <row r="29" spans="1:18" x14ac:dyDescent="0.25">
      <c r="A29" s="270" t="s">
        <v>20</v>
      </c>
      <c r="B29" s="271">
        <f>E29+H29+K29</f>
        <v>96.6</v>
      </c>
      <c r="C29" s="271">
        <f>F29+I29+L29</f>
        <v>49151676.599813282</v>
      </c>
      <c r="D29" s="271">
        <f>C29/B29/12</f>
        <v>42401.377329031478</v>
      </c>
      <c r="E29" s="271">
        <v>8</v>
      </c>
      <c r="F29" s="271">
        <f>E29*G29*12</f>
        <v>8427137.2799999993</v>
      </c>
      <c r="G29" s="272">
        <v>87782.68</v>
      </c>
      <c r="H29" s="272">
        <v>67.599999999999994</v>
      </c>
      <c r="I29" s="271">
        <f>H29*J29*12</f>
        <v>33519708.119813278</v>
      </c>
      <c r="J29" s="272">
        <f>38839.41552+739.3050419+1742.41863905325</f>
        <v>41321.13920095325</v>
      </c>
      <c r="K29" s="272">
        <v>21</v>
      </c>
      <c r="L29" s="271">
        <f>K29*M29*12</f>
        <v>7204831.1999999993</v>
      </c>
      <c r="M29" s="273">
        <v>28590.6</v>
      </c>
      <c r="N29" s="402"/>
      <c r="O29" s="397" t="s">
        <v>366</v>
      </c>
      <c r="P29" s="397"/>
      <c r="Q29" s="397"/>
      <c r="R29" s="397"/>
    </row>
    <row r="30" spans="1:18" x14ac:dyDescent="0.25">
      <c r="A30" s="270" t="s">
        <v>21</v>
      </c>
      <c r="B30" s="271">
        <f>E30+H30+K30</f>
        <v>9.6</v>
      </c>
      <c r="C30" s="271">
        <f>F30+I30+L30</f>
        <v>1992995.839999164</v>
      </c>
      <c r="D30" s="271">
        <f>C30/B30/12</f>
        <v>17300.311111103856</v>
      </c>
      <c r="E30" s="271">
        <v>0.5</v>
      </c>
      <c r="F30" s="271">
        <f>E30*G30*12</f>
        <v>409500</v>
      </c>
      <c r="G30" s="272">
        <v>68250</v>
      </c>
      <c r="H30" s="272">
        <v>9.1</v>
      </c>
      <c r="I30" s="271">
        <f>H30*J30*12</f>
        <v>1583495.839999164</v>
      </c>
      <c r="J30" s="272">
        <f>14300+200.87765567</f>
        <v>14500.87765567</v>
      </c>
      <c r="K30" s="272"/>
      <c r="L30" s="271">
        <f>K30*M30*12</f>
        <v>0</v>
      </c>
      <c r="M30" s="273"/>
      <c r="N30" s="402"/>
    </row>
    <row r="31" spans="1:18" ht="15.75" thickBot="1" x14ac:dyDescent="0.3">
      <c r="A31" s="274" t="s">
        <v>0</v>
      </c>
      <c r="B31" s="275">
        <f t="shared" ref="B31" si="7">SUM(B29:B30)</f>
        <v>106.19999999999999</v>
      </c>
      <c r="C31" s="275">
        <f>SUM(C29:C30)</f>
        <v>51144672.439812444</v>
      </c>
      <c r="D31" s="271">
        <f>C31/B31/12</f>
        <v>40132.354394077563</v>
      </c>
      <c r="E31" s="275">
        <f t="shared" ref="E31" si="8">SUM(E29:E30)</f>
        <v>8.5</v>
      </c>
      <c r="F31" s="275">
        <f>SUM(F29:F30)</f>
        <v>8836637.2799999993</v>
      </c>
      <c r="G31" s="275">
        <f>F31/E31/12</f>
        <v>86633.698823529397</v>
      </c>
      <c r="H31" s="275">
        <f>SUM(H29:H30)</f>
        <v>76.699999999999989</v>
      </c>
      <c r="I31" s="275">
        <f>SUM(I29:I30)</f>
        <v>35103203.95981244</v>
      </c>
      <c r="J31" s="275">
        <f>I31/H31/12</f>
        <v>38139.074271851852</v>
      </c>
      <c r="K31" s="275">
        <f t="shared" ref="K31" si="9">SUM(K29:K30)</f>
        <v>21</v>
      </c>
      <c r="L31" s="275">
        <f>SUM(L29:L30)</f>
        <v>7204831.1999999993</v>
      </c>
      <c r="M31" s="275">
        <f>L31/K31/12</f>
        <v>28590.599999999995</v>
      </c>
      <c r="N31" s="402"/>
    </row>
    <row r="32" spans="1:18" x14ac:dyDescent="0.25">
      <c r="A32" s="405" t="s">
        <v>360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7"/>
      <c r="N32" s="402"/>
      <c r="O32" s="397"/>
      <c r="P32" s="397"/>
      <c r="Q32" s="397"/>
      <c r="R32" s="397"/>
    </row>
    <row r="33" spans="1:15" x14ac:dyDescent="0.25">
      <c r="A33" s="276" t="s">
        <v>20</v>
      </c>
      <c r="B33" s="277">
        <f>E33+H33+K33</f>
        <v>97.6</v>
      </c>
      <c r="C33" s="277">
        <f>F33+I33+L33</f>
        <v>49605410.509823993</v>
      </c>
      <c r="D33" s="277">
        <f>C33/B33/12</f>
        <v>42354.346405245895</v>
      </c>
      <c r="E33" s="277">
        <v>9</v>
      </c>
      <c r="F33" s="277">
        <f>E33*G33*12</f>
        <v>9480529.4399999976</v>
      </c>
      <c r="G33" s="277">
        <v>87782.68</v>
      </c>
      <c r="H33" s="277">
        <v>67.599999999999994</v>
      </c>
      <c r="I33" s="277">
        <f>H33*J33*12</f>
        <v>32920049.869824</v>
      </c>
      <c r="J33" s="277">
        <f>38839.41552+1742.5</f>
        <v>40581.915520000002</v>
      </c>
      <c r="K33" s="277">
        <v>21</v>
      </c>
      <c r="L33" s="277">
        <f>K33*M33*12</f>
        <v>7204831.1999999993</v>
      </c>
      <c r="M33" s="278">
        <v>28590.6</v>
      </c>
      <c r="N33" s="402"/>
    </row>
    <row r="34" spans="1:15" x14ac:dyDescent="0.25">
      <c r="A34" s="276" t="s">
        <v>21</v>
      </c>
      <c r="B34" s="277">
        <f>E34+H34+K34</f>
        <v>9.1</v>
      </c>
      <c r="C34" s="277">
        <f>F34+I34+L34</f>
        <v>1583496.0959999999</v>
      </c>
      <c r="D34" s="277">
        <f>C34/B34/12</f>
        <v>14500.88</v>
      </c>
      <c r="E34" s="277">
        <v>0</v>
      </c>
      <c r="F34" s="277">
        <f>E34*G34*12</f>
        <v>0</v>
      </c>
      <c r="G34" s="277">
        <v>68250</v>
      </c>
      <c r="H34" s="277">
        <v>9.1</v>
      </c>
      <c r="I34" s="277">
        <f>H34*J34*12</f>
        <v>1583496.0959999999</v>
      </c>
      <c r="J34" s="277">
        <v>14500.88</v>
      </c>
      <c r="K34" s="277">
        <v>0</v>
      </c>
      <c r="L34" s="277">
        <f>K34*M34*12</f>
        <v>0</v>
      </c>
      <c r="M34" s="278"/>
      <c r="N34" s="402"/>
    </row>
    <row r="35" spans="1:15" ht="15.75" thickBot="1" x14ac:dyDescent="0.3">
      <c r="A35" s="279" t="s">
        <v>0</v>
      </c>
      <c r="B35" s="280">
        <f t="shared" ref="B35:F35" si="10">SUM(B33:B34)</f>
        <v>106.69999999999999</v>
      </c>
      <c r="C35" s="280">
        <f>SUM(C33:C34)</f>
        <v>51188906.605823994</v>
      </c>
      <c r="D35" s="280">
        <f>C35/B35/12</f>
        <v>39978.839898331767</v>
      </c>
      <c r="E35" s="280">
        <f>SUM(E33:E34)</f>
        <v>9</v>
      </c>
      <c r="F35" s="280">
        <f t="shared" si="10"/>
        <v>9480529.4399999976</v>
      </c>
      <c r="G35" s="280">
        <f>F35/E35/12</f>
        <v>87782.679999999978</v>
      </c>
      <c r="H35" s="280">
        <f>SUM(H33:H34)</f>
        <v>76.699999999999989</v>
      </c>
      <c r="I35" s="280">
        <f>SUM(I33:I34)</f>
        <v>34503545.965824001</v>
      </c>
      <c r="J35" s="280">
        <f>I35/H35/12</f>
        <v>37487.555373559328</v>
      </c>
      <c r="K35" s="280">
        <f t="shared" ref="K35" si="11">SUM(K33:K34)</f>
        <v>21</v>
      </c>
      <c r="L35" s="280">
        <f>SUM(L33:L34)</f>
        <v>7204831.1999999993</v>
      </c>
      <c r="M35" s="280">
        <f>L35/K35/12</f>
        <v>28590.599999999995</v>
      </c>
      <c r="N35" s="402"/>
      <c r="O35" s="177"/>
    </row>
    <row r="37" spans="1:15" ht="27.75" customHeight="1" x14ac:dyDescent="0.25">
      <c r="A37" s="411" t="s">
        <v>362</v>
      </c>
      <c r="B37" s="411"/>
      <c r="C37" s="411"/>
      <c r="D37" s="411"/>
      <c r="E37" s="411" t="s">
        <v>361</v>
      </c>
      <c r="F37" s="411"/>
      <c r="G37" s="411"/>
      <c r="H37" s="411"/>
      <c r="I37" s="411" t="s">
        <v>272</v>
      </c>
      <c r="J37" s="411"/>
      <c r="K37" s="411"/>
      <c r="L37" s="411"/>
      <c r="M37" s="173" t="s">
        <v>114</v>
      </c>
    </row>
    <row r="38" spans="1:15" x14ac:dyDescent="0.25">
      <c r="A38" s="413" t="s">
        <v>9</v>
      </c>
      <c r="B38" s="414"/>
      <c r="C38" s="415"/>
      <c r="D38" s="174">
        <f>D39+D40+D44</f>
        <v>48487119.329999998</v>
      </c>
      <c r="E38" s="412" t="s">
        <v>9</v>
      </c>
      <c r="F38" s="412"/>
      <c r="G38" s="412"/>
      <c r="H38" s="174">
        <f>H43+H46</f>
        <v>51144672.440000005</v>
      </c>
      <c r="I38" s="412" t="s">
        <v>9</v>
      </c>
      <c r="J38" s="412"/>
      <c r="K38" s="412"/>
      <c r="L38" s="174">
        <f>L43+L46</f>
        <v>51188906.609999999</v>
      </c>
      <c r="M38" s="174">
        <f t="shared" ref="M38:M46" si="12">L38*0.302</f>
        <v>15459049.796219999</v>
      </c>
      <c r="O38" s="177"/>
    </row>
    <row r="39" spans="1:15" x14ac:dyDescent="0.25">
      <c r="A39" s="401" t="s">
        <v>10</v>
      </c>
      <c r="B39" s="401"/>
      <c r="C39" s="401"/>
      <c r="D39" s="175">
        <v>35731442.759999998</v>
      </c>
      <c r="E39" s="401" t="s">
        <v>10</v>
      </c>
      <c r="F39" s="401"/>
      <c r="G39" s="401"/>
      <c r="H39" s="175">
        <v>36459356</v>
      </c>
      <c r="I39" s="401" t="s">
        <v>10</v>
      </c>
      <c r="J39" s="401"/>
      <c r="K39" s="401"/>
      <c r="L39" s="175">
        <v>36833837.859999999</v>
      </c>
      <c r="M39" s="174">
        <f t="shared" si="12"/>
        <v>11123819.03372</v>
      </c>
      <c r="O39" s="177"/>
    </row>
    <row r="40" spans="1:15" x14ac:dyDescent="0.25">
      <c r="A40" s="401" t="s">
        <v>328</v>
      </c>
      <c r="B40" s="401"/>
      <c r="C40" s="401"/>
      <c r="D40" s="175">
        <v>12755676.57</v>
      </c>
      <c r="E40" s="401" t="s">
        <v>328</v>
      </c>
      <c r="F40" s="401"/>
      <c r="G40" s="401"/>
      <c r="H40" s="175">
        <v>12650206.35</v>
      </c>
      <c r="I40" s="401" t="s">
        <v>328</v>
      </c>
      <c r="J40" s="401"/>
      <c r="K40" s="401"/>
      <c r="L40" s="175">
        <v>12941618.75</v>
      </c>
      <c r="M40" s="174">
        <f>L40*0.302</f>
        <v>3908368.8624999998</v>
      </c>
    </row>
    <row r="41" spans="1:15" x14ac:dyDescent="0.25">
      <c r="A41" s="398"/>
      <c r="B41" s="399"/>
      <c r="C41" s="400"/>
      <c r="D41" s="175"/>
      <c r="E41" s="401" t="s">
        <v>367</v>
      </c>
      <c r="F41" s="401"/>
      <c r="G41" s="401"/>
      <c r="H41" s="175">
        <v>1413450</v>
      </c>
      <c r="I41" s="401" t="s">
        <v>368</v>
      </c>
      <c r="J41" s="401"/>
      <c r="K41" s="401"/>
      <c r="L41" s="175">
        <v>1413450</v>
      </c>
      <c r="M41" s="174">
        <f t="shared" si="12"/>
        <v>426861.89999999997</v>
      </c>
      <c r="O41" s="177"/>
    </row>
    <row r="42" spans="1:15" x14ac:dyDescent="0.25">
      <c r="A42" s="281"/>
      <c r="B42" s="282"/>
      <c r="C42" s="283"/>
      <c r="D42" s="175"/>
      <c r="E42" s="245" t="s">
        <v>369</v>
      </c>
      <c r="F42" s="245"/>
      <c r="G42" s="245"/>
      <c r="H42" s="175">
        <v>621660.09</v>
      </c>
      <c r="I42" s="398"/>
      <c r="J42" s="399"/>
      <c r="K42" s="400"/>
      <c r="L42" s="175"/>
      <c r="M42" s="174"/>
      <c r="O42" s="177"/>
    </row>
    <row r="43" spans="1:15" x14ac:dyDescent="0.25">
      <c r="A43" s="403" t="s">
        <v>215</v>
      </c>
      <c r="B43" s="403"/>
      <c r="C43" s="403"/>
      <c r="D43" s="175">
        <f>D39+D40</f>
        <v>48487119.329999998</v>
      </c>
      <c r="E43" s="403" t="s">
        <v>215</v>
      </c>
      <c r="F43" s="403"/>
      <c r="G43" s="403"/>
      <c r="H43" s="175">
        <f>H39+H40+H41+H42</f>
        <v>51144672.440000005</v>
      </c>
      <c r="I43" s="403" t="s">
        <v>215</v>
      </c>
      <c r="J43" s="403"/>
      <c r="K43" s="403"/>
      <c r="L43" s="175">
        <f>L39+L41+L40</f>
        <v>51188906.609999999</v>
      </c>
      <c r="M43" s="174">
        <f t="shared" si="12"/>
        <v>15459049.796219999</v>
      </c>
    </row>
    <row r="44" spans="1:15" ht="33.75" customHeight="1" x14ac:dyDescent="0.25">
      <c r="A44" s="404" t="s">
        <v>213</v>
      </c>
      <c r="B44" s="404"/>
      <c r="C44" s="404"/>
      <c r="D44" s="176"/>
      <c r="E44" s="404" t="s">
        <v>213</v>
      </c>
      <c r="F44" s="404"/>
      <c r="G44" s="404"/>
      <c r="H44" s="176"/>
      <c r="I44" s="404" t="s">
        <v>213</v>
      </c>
      <c r="J44" s="404"/>
      <c r="K44" s="404"/>
      <c r="L44" s="176"/>
      <c r="M44" s="174">
        <f t="shared" si="12"/>
        <v>0</v>
      </c>
      <c r="O44" s="177"/>
    </row>
    <row r="45" spans="1:15" ht="30" customHeight="1" x14ac:dyDescent="0.25">
      <c r="A45" s="404" t="s">
        <v>214</v>
      </c>
      <c r="B45" s="404"/>
      <c r="C45" s="404"/>
      <c r="D45" s="176"/>
      <c r="E45" s="404" t="s">
        <v>214</v>
      </c>
      <c r="F45" s="404"/>
      <c r="G45" s="404"/>
      <c r="H45" s="176"/>
      <c r="I45" s="404" t="s">
        <v>214</v>
      </c>
      <c r="J45" s="404"/>
      <c r="K45" s="404"/>
      <c r="L45" s="176"/>
      <c r="M45" s="174">
        <f t="shared" si="12"/>
        <v>0</v>
      </c>
      <c r="O45" s="177"/>
    </row>
    <row r="46" spans="1:15" ht="15" customHeight="1" x14ac:dyDescent="0.25">
      <c r="A46" s="403" t="s">
        <v>216</v>
      </c>
      <c r="B46" s="403"/>
      <c r="C46" s="403"/>
      <c r="D46" s="175">
        <f>D44+D45</f>
        <v>0</v>
      </c>
      <c r="E46" s="403" t="s">
        <v>216</v>
      </c>
      <c r="F46" s="403"/>
      <c r="G46" s="403"/>
      <c r="H46" s="175">
        <f>H44+H45</f>
        <v>0</v>
      </c>
      <c r="I46" s="403" t="s">
        <v>216</v>
      </c>
      <c r="J46" s="403"/>
      <c r="K46" s="403"/>
      <c r="L46" s="175">
        <f>L44+L45</f>
        <v>0</v>
      </c>
      <c r="M46" s="174">
        <f t="shared" si="12"/>
        <v>0</v>
      </c>
      <c r="O46" s="177"/>
    </row>
    <row r="47" spans="1:15" ht="35.25" customHeight="1" thickBot="1" x14ac:dyDescent="0.3">
      <c r="A47" s="162"/>
      <c r="B47" s="162"/>
    </row>
    <row r="48" spans="1:15" ht="23.25" x14ac:dyDescent="0.35">
      <c r="A48" s="421" t="s">
        <v>296</v>
      </c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3"/>
    </row>
    <row r="49" spans="1:14" x14ac:dyDescent="0.25">
      <c r="A49" s="193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94"/>
    </row>
    <row r="50" spans="1:14" ht="15.75" thickBot="1" x14ac:dyDescent="0.3">
      <c r="A50" s="193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94"/>
    </row>
    <row r="51" spans="1:14" ht="15" customHeight="1" x14ac:dyDescent="0.25">
      <c r="A51" s="424" t="s">
        <v>2</v>
      </c>
      <c r="B51" s="426" t="s">
        <v>3</v>
      </c>
      <c r="C51" s="427"/>
      <c r="D51" s="428"/>
      <c r="E51" s="429" t="s">
        <v>4</v>
      </c>
      <c r="F51" s="429"/>
      <c r="G51" s="429"/>
      <c r="H51" s="429" t="s">
        <v>18</v>
      </c>
      <c r="I51" s="429"/>
      <c r="J51" s="429"/>
      <c r="K51" s="429" t="s">
        <v>5</v>
      </c>
      <c r="L51" s="429"/>
      <c r="M51" s="430"/>
      <c r="N51" s="195"/>
    </row>
    <row r="52" spans="1:14" ht="62.25" customHeight="1" thickBot="1" x14ac:dyDescent="0.3">
      <c r="A52" s="425"/>
      <c r="B52" s="166" t="s">
        <v>6</v>
      </c>
      <c r="C52" s="166" t="s">
        <v>7</v>
      </c>
      <c r="D52" s="166" t="s">
        <v>8</v>
      </c>
      <c r="E52" s="166" t="s">
        <v>6</v>
      </c>
      <c r="F52" s="166" t="s">
        <v>7</v>
      </c>
      <c r="G52" s="166" t="s">
        <v>8</v>
      </c>
      <c r="H52" s="166" t="s">
        <v>6</v>
      </c>
      <c r="I52" s="166" t="s">
        <v>7</v>
      </c>
      <c r="J52" s="166" t="s">
        <v>8</v>
      </c>
      <c r="K52" s="166" t="s">
        <v>6</v>
      </c>
      <c r="L52" s="166" t="s">
        <v>7</v>
      </c>
      <c r="M52" s="167" t="s">
        <v>8</v>
      </c>
      <c r="N52" s="195"/>
    </row>
    <row r="53" spans="1:14" x14ac:dyDescent="0.25">
      <c r="A53" s="405" t="s">
        <v>273</v>
      </c>
      <c r="B53" s="406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7"/>
      <c r="N53" s="436"/>
    </row>
    <row r="54" spans="1:14" x14ac:dyDescent="0.25">
      <c r="A54" s="168" t="s">
        <v>20</v>
      </c>
      <c r="B54" s="169">
        <f>E54+H54+K54</f>
        <v>0</v>
      </c>
      <c r="C54" s="169">
        <f>F54+I54+L54</f>
        <v>0</v>
      </c>
      <c r="D54" s="169" t="e">
        <f>C54/B54/12</f>
        <v>#DIV/0!</v>
      </c>
      <c r="E54" s="169"/>
      <c r="F54" s="169">
        <f>E54*G54*12</f>
        <v>0</v>
      </c>
      <c r="G54" s="169"/>
      <c r="H54" s="169"/>
      <c r="I54" s="169">
        <f>H54*J54*12</f>
        <v>0</v>
      </c>
      <c r="J54" s="169"/>
      <c r="K54" s="169"/>
      <c r="L54" s="169">
        <f>K54*M54*12</f>
        <v>0</v>
      </c>
      <c r="M54" s="170"/>
      <c r="N54" s="436"/>
    </row>
    <row r="55" spans="1:14" x14ac:dyDescent="0.25">
      <c r="A55" s="168" t="s">
        <v>21</v>
      </c>
      <c r="B55" s="169">
        <f>E55+H55+K55</f>
        <v>0</v>
      </c>
      <c r="C55" s="169">
        <f>F55+I55+L55</f>
        <v>0</v>
      </c>
      <c r="D55" s="169"/>
      <c r="E55" s="169"/>
      <c r="F55" s="169">
        <f>E55*G55*12</f>
        <v>0</v>
      </c>
      <c r="G55" s="169"/>
      <c r="H55" s="169"/>
      <c r="I55" s="169">
        <f>H55*J55*12</f>
        <v>0</v>
      </c>
      <c r="J55" s="169"/>
      <c r="K55" s="169"/>
      <c r="L55" s="169">
        <f>K55*M55*12</f>
        <v>0</v>
      </c>
      <c r="M55" s="170"/>
      <c r="N55" s="436"/>
    </row>
    <row r="56" spans="1:14" ht="15.75" thickBot="1" x14ac:dyDescent="0.3">
      <c r="A56" s="171" t="s">
        <v>0</v>
      </c>
      <c r="B56" s="172">
        <f t="shared" ref="B56" si="13">SUM(B54:B55)</f>
        <v>0</v>
      </c>
      <c r="C56" s="172">
        <f t="shared" ref="C56" si="14">SUM(C54:C55)</f>
        <v>0</v>
      </c>
      <c r="D56" s="172" t="e">
        <f t="shared" ref="D56" si="15">SUM(D54:D55)</f>
        <v>#DIV/0!</v>
      </c>
      <c r="E56" s="172">
        <f t="shared" ref="E56" si="16">SUM(E54:E55)</f>
        <v>0</v>
      </c>
      <c r="F56" s="172">
        <f t="shared" ref="F56" si="17">SUM(F54:F55)</f>
        <v>0</v>
      </c>
      <c r="G56" s="172">
        <f t="shared" ref="G56" si="18">SUM(G54:G55)</f>
        <v>0</v>
      </c>
      <c r="H56" s="172">
        <f>SUM(H54:H55)</f>
        <v>0</v>
      </c>
      <c r="I56" s="172">
        <f t="shared" ref="I56" si="19">SUM(I54:I55)</f>
        <v>0</v>
      </c>
      <c r="J56" s="172">
        <f t="shared" ref="J56" si="20">SUM(J54:J55)</f>
        <v>0</v>
      </c>
      <c r="K56" s="172">
        <f t="shared" ref="K56" si="21">SUM(K54:K55)</f>
        <v>0</v>
      </c>
      <c r="L56" s="172">
        <f t="shared" ref="L56" si="22">SUM(L54:L55)</f>
        <v>0</v>
      </c>
      <c r="M56" s="172">
        <f t="shared" ref="M56" si="23">SUM(M54:M55)</f>
        <v>0</v>
      </c>
      <c r="N56" s="436"/>
    </row>
    <row r="57" spans="1:14" x14ac:dyDescent="0.25">
      <c r="A57" s="405" t="s">
        <v>298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7"/>
      <c r="N57" s="194"/>
    </row>
    <row r="58" spans="1:14" x14ac:dyDescent="0.25">
      <c r="A58" s="168" t="s">
        <v>20</v>
      </c>
      <c r="B58" s="169"/>
      <c r="C58" s="169"/>
      <c r="D58" s="169" t="e">
        <f t="shared" ref="D58" si="24">D54-D29</f>
        <v>#DIV/0!</v>
      </c>
      <c r="E58" s="169"/>
      <c r="F58" s="169"/>
      <c r="G58" s="169"/>
      <c r="H58" s="169"/>
      <c r="I58" s="169"/>
      <c r="J58" s="169"/>
      <c r="K58" s="169"/>
      <c r="L58" s="169"/>
      <c r="M58" s="169"/>
      <c r="N58" s="194"/>
    </row>
    <row r="59" spans="1:14" x14ac:dyDescent="0.25">
      <c r="A59" s="168" t="s">
        <v>21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94"/>
    </row>
    <row r="60" spans="1:14" ht="15.75" thickBot="1" x14ac:dyDescent="0.3">
      <c r="A60" s="171" t="s">
        <v>0</v>
      </c>
      <c r="B60" s="172"/>
      <c r="C60" s="172"/>
      <c r="D60" s="172" t="e">
        <f t="shared" ref="D60" si="25">SUM(D58:D59)</f>
        <v>#DIV/0!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94"/>
    </row>
    <row r="61" spans="1:14" x14ac:dyDescent="0.25">
      <c r="A61" s="196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94"/>
    </row>
    <row r="62" spans="1:14" ht="33.75" customHeight="1" x14ac:dyDescent="0.25">
      <c r="A62" s="196"/>
      <c r="B62" s="178"/>
      <c r="C62" s="178"/>
      <c r="D62" s="178"/>
      <c r="E62" s="178"/>
      <c r="F62" s="178"/>
      <c r="G62" s="178"/>
      <c r="H62" s="178"/>
      <c r="I62" s="411" t="s">
        <v>250</v>
      </c>
      <c r="J62" s="411"/>
      <c r="K62" s="411"/>
      <c r="L62" s="411"/>
      <c r="M62" s="173" t="s">
        <v>114</v>
      </c>
      <c r="N62" s="194"/>
    </row>
    <row r="63" spans="1:14" x14ac:dyDescent="0.25">
      <c r="A63" s="196"/>
      <c r="B63" s="178"/>
      <c r="C63" s="178"/>
      <c r="D63" s="178"/>
      <c r="E63" s="178"/>
      <c r="F63" s="178"/>
      <c r="G63" s="178"/>
      <c r="H63" s="178"/>
      <c r="I63" s="412" t="s">
        <v>9</v>
      </c>
      <c r="J63" s="412"/>
      <c r="K63" s="412"/>
      <c r="L63" s="174">
        <f>L64+L65+L66</f>
        <v>0</v>
      </c>
      <c r="M63" s="174">
        <f>L63*0.302</f>
        <v>0</v>
      </c>
      <c r="N63" s="194"/>
    </row>
    <row r="64" spans="1:14" x14ac:dyDescent="0.25">
      <c r="A64" s="196"/>
      <c r="B64" s="178"/>
      <c r="C64" s="178"/>
      <c r="D64" s="178"/>
      <c r="E64" s="178"/>
      <c r="F64" s="178"/>
      <c r="G64" s="178"/>
      <c r="H64" s="178"/>
      <c r="I64" s="401" t="s">
        <v>10</v>
      </c>
      <c r="J64" s="401"/>
      <c r="K64" s="401"/>
      <c r="L64" s="175"/>
      <c r="M64" s="174">
        <f t="shared" ref="M64:M68" si="26">L64*0.302</f>
        <v>0</v>
      </c>
      <c r="N64" s="194"/>
    </row>
    <row r="65" spans="1:14" x14ac:dyDescent="0.25">
      <c r="A65" s="196"/>
      <c r="B65" s="178"/>
      <c r="C65" s="178"/>
      <c r="D65" s="178"/>
      <c r="E65" s="178"/>
      <c r="F65" s="178"/>
      <c r="G65" s="178"/>
      <c r="H65" s="178"/>
      <c r="I65" s="401" t="s">
        <v>329</v>
      </c>
      <c r="J65" s="401"/>
      <c r="K65" s="401"/>
      <c r="L65" s="175"/>
      <c r="M65" s="174">
        <f t="shared" si="26"/>
        <v>0</v>
      </c>
      <c r="N65" s="194"/>
    </row>
    <row r="66" spans="1:14" x14ac:dyDescent="0.25">
      <c r="A66" s="196"/>
      <c r="B66" s="178"/>
      <c r="C66" s="178"/>
      <c r="D66" s="178"/>
      <c r="E66" s="178"/>
      <c r="F66" s="178"/>
      <c r="G66" s="178"/>
      <c r="H66" s="178"/>
      <c r="I66" s="417" t="s">
        <v>113</v>
      </c>
      <c r="J66" s="417"/>
      <c r="K66" s="417"/>
      <c r="L66" s="176"/>
      <c r="M66" s="174">
        <f t="shared" si="26"/>
        <v>0</v>
      </c>
      <c r="N66" s="194"/>
    </row>
    <row r="67" spans="1:14" x14ac:dyDescent="0.25">
      <c r="A67" s="193"/>
      <c r="B67" s="162"/>
      <c r="C67" s="162"/>
      <c r="D67" s="162"/>
      <c r="E67" s="162"/>
      <c r="F67" s="162"/>
      <c r="G67" s="162"/>
      <c r="H67" s="162"/>
      <c r="I67" s="404" t="s">
        <v>213</v>
      </c>
      <c r="J67" s="404"/>
      <c r="K67" s="404"/>
      <c r="L67" s="176"/>
      <c r="M67" s="174">
        <f t="shared" si="26"/>
        <v>0</v>
      </c>
      <c r="N67" s="194"/>
    </row>
    <row r="68" spans="1:14" x14ac:dyDescent="0.25">
      <c r="A68" s="418" t="s">
        <v>116</v>
      </c>
      <c r="B68" s="419"/>
      <c r="C68" s="419"/>
      <c r="D68" s="419"/>
      <c r="E68" s="420"/>
      <c r="F68" s="162"/>
      <c r="G68" s="162"/>
      <c r="H68" s="162"/>
      <c r="I68" s="404" t="s">
        <v>214</v>
      </c>
      <c r="J68" s="404"/>
      <c r="K68" s="404"/>
      <c r="L68" s="176"/>
      <c r="M68" s="174">
        <f t="shared" si="26"/>
        <v>0</v>
      </c>
      <c r="N68" s="194"/>
    </row>
    <row r="69" spans="1:14" ht="14.25" customHeight="1" x14ac:dyDescent="0.25">
      <c r="A69" s="431" t="s">
        <v>117</v>
      </c>
      <c r="B69" s="432"/>
      <c r="C69" s="432"/>
      <c r="D69" s="432"/>
      <c r="E69" s="432"/>
      <c r="F69" s="162"/>
      <c r="G69" s="162"/>
      <c r="H69" s="162"/>
      <c r="I69" s="162"/>
      <c r="J69" s="162"/>
      <c r="K69" s="162"/>
      <c r="L69" s="162"/>
      <c r="M69" s="162"/>
      <c r="N69" s="194"/>
    </row>
    <row r="70" spans="1:14" ht="14.25" customHeight="1" x14ac:dyDescent="0.25">
      <c r="A70" s="431"/>
      <c r="B70" s="432"/>
      <c r="C70" s="432"/>
      <c r="D70" s="432"/>
      <c r="E70" s="432"/>
      <c r="F70" s="162"/>
      <c r="G70" s="180"/>
      <c r="H70" s="162"/>
      <c r="I70" s="162"/>
      <c r="J70" s="162"/>
      <c r="K70" s="162"/>
      <c r="L70" s="162"/>
      <c r="M70" s="162"/>
      <c r="N70" s="194"/>
    </row>
    <row r="71" spans="1:14" ht="14.25" customHeight="1" x14ac:dyDescent="0.25">
      <c r="A71" s="431"/>
      <c r="B71" s="432"/>
      <c r="C71" s="432"/>
      <c r="D71" s="432"/>
      <c r="E71" s="432"/>
      <c r="F71" s="162"/>
      <c r="G71" s="162"/>
      <c r="H71" s="162"/>
      <c r="I71" s="162"/>
      <c r="J71" s="162"/>
      <c r="K71" s="162"/>
      <c r="L71" s="162"/>
      <c r="M71" s="162"/>
      <c r="N71" s="194"/>
    </row>
    <row r="72" spans="1:14" ht="14.25" customHeight="1" thickBot="1" x14ac:dyDescent="0.3">
      <c r="A72" s="433"/>
      <c r="B72" s="434"/>
      <c r="C72" s="434"/>
      <c r="D72" s="434"/>
      <c r="E72" s="434"/>
      <c r="F72" s="199"/>
      <c r="G72" s="199"/>
      <c r="H72" s="199"/>
      <c r="I72" s="199"/>
      <c r="J72" s="199"/>
      <c r="K72" s="199"/>
      <c r="L72" s="199"/>
      <c r="M72" s="199"/>
      <c r="N72" s="200"/>
    </row>
    <row r="73" spans="1:14" ht="14.25" customHeight="1" thickBot="1" x14ac:dyDescent="0.3">
      <c r="A73" s="192"/>
      <c r="B73" s="192"/>
      <c r="C73" s="192"/>
      <c r="D73" s="192"/>
      <c r="E73" s="192"/>
    </row>
    <row r="74" spans="1:14" ht="23.25" x14ac:dyDescent="0.35">
      <c r="A74" s="421" t="s">
        <v>297</v>
      </c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3"/>
    </row>
    <row r="75" spans="1:14" x14ac:dyDescent="0.25">
      <c r="A75" s="193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94"/>
    </row>
    <row r="76" spans="1:14" ht="15.75" thickBot="1" x14ac:dyDescent="0.3">
      <c r="A76" s="193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94"/>
    </row>
    <row r="77" spans="1:14" ht="15" customHeight="1" x14ac:dyDescent="0.25">
      <c r="A77" s="424" t="s">
        <v>2</v>
      </c>
      <c r="B77" s="426" t="s">
        <v>3</v>
      </c>
      <c r="C77" s="427"/>
      <c r="D77" s="428"/>
      <c r="E77" s="429" t="s">
        <v>4</v>
      </c>
      <c r="F77" s="429"/>
      <c r="G77" s="429"/>
      <c r="H77" s="429" t="s">
        <v>18</v>
      </c>
      <c r="I77" s="429"/>
      <c r="J77" s="429"/>
      <c r="K77" s="429" t="s">
        <v>5</v>
      </c>
      <c r="L77" s="429"/>
      <c r="M77" s="430"/>
      <c r="N77" s="195"/>
    </row>
    <row r="78" spans="1:14" ht="62.25" customHeight="1" thickBot="1" x14ac:dyDescent="0.3">
      <c r="A78" s="425"/>
      <c r="B78" s="166" t="s">
        <v>6</v>
      </c>
      <c r="C78" s="166" t="s">
        <v>7</v>
      </c>
      <c r="D78" s="166" t="s">
        <v>8</v>
      </c>
      <c r="E78" s="166" t="s">
        <v>6</v>
      </c>
      <c r="F78" s="166" t="s">
        <v>7</v>
      </c>
      <c r="G78" s="166" t="s">
        <v>8</v>
      </c>
      <c r="H78" s="166" t="s">
        <v>6</v>
      </c>
      <c r="I78" s="166" t="s">
        <v>7</v>
      </c>
      <c r="J78" s="166" t="s">
        <v>8</v>
      </c>
      <c r="K78" s="166" t="s">
        <v>6</v>
      </c>
      <c r="L78" s="166" t="s">
        <v>7</v>
      </c>
      <c r="M78" s="167" t="s">
        <v>8</v>
      </c>
      <c r="N78" s="195"/>
    </row>
    <row r="79" spans="1:14" x14ac:dyDescent="0.25">
      <c r="A79" s="405" t="s">
        <v>273</v>
      </c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7"/>
      <c r="N79" s="436"/>
    </row>
    <row r="80" spans="1:14" x14ac:dyDescent="0.25">
      <c r="A80" s="168" t="s">
        <v>20</v>
      </c>
      <c r="B80" s="169">
        <f>E80+H80+K80</f>
        <v>0</v>
      </c>
      <c r="C80" s="169">
        <f>F80+I80+L80</f>
        <v>0</v>
      </c>
      <c r="D80" s="169" t="e">
        <f>C80/B80/12</f>
        <v>#DIV/0!</v>
      </c>
      <c r="E80" s="169"/>
      <c r="F80" s="169">
        <f>E80*G80*12</f>
        <v>0</v>
      </c>
      <c r="G80" s="169"/>
      <c r="H80" s="169"/>
      <c r="I80" s="169">
        <f>H80*J80*12</f>
        <v>0</v>
      </c>
      <c r="J80" s="169"/>
      <c r="K80" s="169"/>
      <c r="L80" s="169">
        <f>K80*M80*12</f>
        <v>0</v>
      </c>
      <c r="M80" s="170"/>
      <c r="N80" s="436"/>
    </row>
    <row r="81" spans="1:14" x14ac:dyDescent="0.25">
      <c r="A81" s="168" t="s">
        <v>21</v>
      </c>
      <c r="B81" s="169">
        <f>E81+H81+K81</f>
        <v>0</v>
      </c>
      <c r="C81" s="169">
        <f>F81+I81+L81</f>
        <v>0</v>
      </c>
      <c r="D81" s="169"/>
      <c r="E81" s="169"/>
      <c r="F81" s="169">
        <f>E81*G81*12</f>
        <v>0</v>
      </c>
      <c r="G81" s="169"/>
      <c r="H81" s="169"/>
      <c r="I81" s="169">
        <f>H81*J81*12</f>
        <v>0</v>
      </c>
      <c r="J81" s="169"/>
      <c r="K81" s="169"/>
      <c r="L81" s="169">
        <f>K81*M81*12</f>
        <v>0</v>
      </c>
      <c r="M81" s="170"/>
      <c r="N81" s="436"/>
    </row>
    <row r="82" spans="1:14" ht="15.75" thickBot="1" x14ac:dyDescent="0.3">
      <c r="A82" s="171" t="s">
        <v>0</v>
      </c>
      <c r="B82" s="172">
        <f t="shared" ref="B82" si="27">SUM(B80:B81)</f>
        <v>0</v>
      </c>
      <c r="C82" s="172">
        <f t="shared" ref="C82:G82" si="28">SUM(C80:C81)</f>
        <v>0</v>
      </c>
      <c r="D82" s="172" t="e">
        <f t="shared" si="28"/>
        <v>#DIV/0!</v>
      </c>
      <c r="E82" s="172">
        <f t="shared" si="28"/>
        <v>0</v>
      </c>
      <c r="F82" s="172">
        <f t="shared" si="28"/>
        <v>0</v>
      </c>
      <c r="G82" s="172">
        <f t="shared" si="28"/>
        <v>0</v>
      </c>
      <c r="H82" s="172">
        <f>SUM(H80:H81)</f>
        <v>0</v>
      </c>
      <c r="I82" s="172">
        <f t="shared" ref="I82:M82" si="29">SUM(I80:I81)</f>
        <v>0</v>
      </c>
      <c r="J82" s="172">
        <f t="shared" si="29"/>
        <v>0</v>
      </c>
      <c r="K82" s="172">
        <f t="shared" si="29"/>
        <v>0</v>
      </c>
      <c r="L82" s="172">
        <f t="shared" si="29"/>
        <v>0</v>
      </c>
      <c r="M82" s="172">
        <f t="shared" si="29"/>
        <v>0</v>
      </c>
      <c r="N82" s="436"/>
    </row>
    <row r="83" spans="1:14" x14ac:dyDescent="0.25">
      <c r="A83" s="405" t="s">
        <v>115</v>
      </c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7"/>
      <c r="N83" s="194"/>
    </row>
    <row r="84" spans="1:14" x14ac:dyDescent="0.25">
      <c r="A84" s="168" t="s">
        <v>20</v>
      </c>
      <c r="B84" s="169">
        <f t="shared" ref="B84:M84" si="30">B80-B57</f>
        <v>0</v>
      </c>
      <c r="C84" s="169">
        <f t="shared" si="30"/>
        <v>0</v>
      </c>
      <c r="D84" s="169" t="e">
        <f t="shared" si="30"/>
        <v>#DIV/0!</v>
      </c>
      <c r="E84" s="169">
        <f t="shared" si="30"/>
        <v>0</v>
      </c>
      <c r="F84" s="169">
        <f t="shared" si="30"/>
        <v>0</v>
      </c>
      <c r="G84" s="169">
        <f t="shared" si="30"/>
        <v>0</v>
      </c>
      <c r="H84" s="169">
        <f t="shared" si="30"/>
        <v>0</v>
      </c>
      <c r="I84" s="169">
        <f t="shared" si="30"/>
        <v>0</v>
      </c>
      <c r="J84" s="169">
        <f t="shared" si="30"/>
        <v>0</v>
      </c>
      <c r="K84" s="169">
        <f t="shared" si="30"/>
        <v>0</v>
      </c>
      <c r="L84" s="169">
        <f t="shared" si="30"/>
        <v>0</v>
      </c>
      <c r="M84" s="169">
        <f t="shared" si="30"/>
        <v>0</v>
      </c>
      <c r="N84" s="194"/>
    </row>
    <row r="85" spans="1:14" x14ac:dyDescent="0.25">
      <c r="A85" s="168" t="s">
        <v>21</v>
      </c>
      <c r="B85" s="169">
        <f t="shared" ref="B85:M85" si="31">B81-B58</f>
        <v>0</v>
      </c>
      <c r="C85" s="169">
        <f t="shared" si="31"/>
        <v>0</v>
      </c>
      <c r="D85" s="169" t="e">
        <f t="shared" si="31"/>
        <v>#DIV/0!</v>
      </c>
      <c r="E85" s="169">
        <f t="shared" si="31"/>
        <v>0</v>
      </c>
      <c r="F85" s="169">
        <f t="shared" si="31"/>
        <v>0</v>
      </c>
      <c r="G85" s="169">
        <f t="shared" si="31"/>
        <v>0</v>
      </c>
      <c r="H85" s="169">
        <f t="shared" si="31"/>
        <v>0</v>
      </c>
      <c r="I85" s="169">
        <f t="shared" si="31"/>
        <v>0</v>
      </c>
      <c r="J85" s="169">
        <f t="shared" si="31"/>
        <v>0</v>
      </c>
      <c r="K85" s="169">
        <f t="shared" si="31"/>
        <v>0</v>
      </c>
      <c r="L85" s="169">
        <f t="shared" si="31"/>
        <v>0</v>
      </c>
      <c r="M85" s="169">
        <f t="shared" si="31"/>
        <v>0</v>
      </c>
      <c r="N85" s="194"/>
    </row>
    <row r="86" spans="1:14" ht="15.75" thickBot="1" x14ac:dyDescent="0.3">
      <c r="A86" s="171" t="s">
        <v>0</v>
      </c>
      <c r="B86" s="172">
        <f t="shared" ref="B86:G86" si="32">SUM(B84:B85)</f>
        <v>0</v>
      </c>
      <c r="C86" s="172">
        <f t="shared" si="32"/>
        <v>0</v>
      </c>
      <c r="D86" s="172" t="e">
        <f t="shared" si="32"/>
        <v>#DIV/0!</v>
      </c>
      <c r="E86" s="172">
        <f t="shared" si="32"/>
        <v>0</v>
      </c>
      <c r="F86" s="172">
        <f t="shared" si="32"/>
        <v>0</v>
      </c>
      <c r="G86" s="172">
        <f t="shared" si="32"/>
        <v>0</v>
      </c>
      <c r="H86" s="172">
        <f>SUM(H84:H85)</f>
        <v>0</v>
      </c>
      <c r="I86" s="172">
        <f t="shared" ref="I86:M86" si="33">SUM(I84:I85)</f>
        <v>0</v>
      </c>
      <c r="J86" s="172">
        <f t="shared" si="33"/>
        <v>0</v>
      </c>
      <c r="K86" s="172">
        <f t="shared" si="33"/>
        <v>0</v>
      </c>
      <c r="L86" s="172">
        <f t="shared" si="33"/>
        <v>0</v>
      </c>
      <c r="M86" s="172">
        <f t="shared" si="33"/>
        <v>0</v>
      </c>
      <c r="N86" s="194"/>
    </row>
    <row r="87" spans="1:14" x14ac:dyDescent="0.25">
      <c r="A87" s="196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94"/>
    </row>
    <row r="88" spans="1:14" ht="33.75" customHeight="1" x14ac:dyDescent="0.25">
      <c r="A88" s="196"/>
      <c r="B88" s="178"/>
      <c r="C88" s="178"/>
      <c r="D88" s="178"/>
      <c r="E88" s="178"/>
      <c r="F88" s="178"/>
      <c r="G88" s="178"/>
      <c r="H88" s="178"/>
      <c r="I88" s="411" t="s">
        <v>250</v>
      </c>
      <c r="J88" s="411"/>
      <c r="K88" s="411"/>
      <c r="L88" s="411"/>
      <c r="M88" s="173" t="s">
        <v>114</v>
      </c>
      <c r="N88" s="194"/>
    </row>
    <row r="89" spans="1:14" x14ac:dyDescent="0.25">
      <c r="A89" s="196"/>
      <c r="B89" s="178"/>
      <c r="C89" s="178"/>
      <c r="D89" s="178"/>
      <c r="E89" s="178"/>
      <c r="F89" s="178"/>
      <c r="G89" s="178"/>
      <c r="H89" s="178"/>
      <c r="I89" s="412" t="s">
        <v>9</v>
      </c>
      <c r="J89" s="412"/>
      <c r="K89" s="412"/>
      <c r="L89" s="174">
        <f>L90+L91+L92</f>
        <v>0</v>
      </c>
      <c r="M89" s="174">
        <f>L89*0.302</f>
        <v>0</v>
      </c>
      <c r="N89" s="194"/>
    </row>
    <row r="90" spans="1:14" x14ac:dyDescent="0.25">
      <c r="A90" s="196"/>
      <c r="B90" s="178"/>
      <c r="C90" s="178"/>
      <c r="D90" s="178"/>
      <c r="E90" s="178"/>
      <c r="F90" s="178"/>
      <c r="G90" s="178"/>
      <c r="H90" s="178"/>
      <c r="I90" s="401" t="s">
        <v>10</v>
      </c>
      <c r="J90" s="401"/>
      <c r="K90" s="401"/>
      <c r="L90" s="175"/>
      <c r="M90" s="174">
        <f t="shared" ref="M90:M94" si="34">L90*0.302</f>
        <v>0</v>
      </c>
      <c r="N90" s="194"/>
    </row>
    <row r="91" spans="1:14" x14ac:dyDescent="0.25">
      <c r="A91" s="196"/>
      <c r="B91" s="178"/>
      <c r="C91" s="178"/>
      <c r="D91" s="178"/>
      <c r="E91" s="178"/>
      <c r="F91" s="178"/>
      <c r="G91" s="178"/>
      <c r="H91" s="178"/>
      <c r="I91" s="401" t="s">
        <v>329</v>
      </c>
      <c r="J91" s="401"/>
      <c r="K91" s="401"/>
      <c r="L91" s="175"/>
      <c r="M91" s="174">
        <f t="shared" si="34"/>
        <v>0</v>
      </c>
      <c r="N91" s="194"/>
    </row>
    <row r="92" spans="1:14" x14ac:dyDescent="0.25">
      <c r="A92" s="196"/>
      <c r="B92" s="178"/>
      <c r="C92" s="178"/>
      <c r="D92" s="178"/>
      <c r="E92" s="178"/>
      <c r="F92" s="178"/>
      <c r="G92" s="178"/>
      <c r="H92" s="178"/>
      <c r="I92" s="417" t="s">
        <v>113</v>
      </c>
      <c r="J92" s="417"/>
      <c r="K92" s="417"/>
      <c r="L92" s="176"/>
      <c r="M92" s="174">
        <f t="shared" si="34"/>
        <v>0</v>
      </c>
      <c r="N92" s="194"/>
    </row>
    <row r="93" spans="1:14" x14ac:dyDescent="0.25">
      <c r="A93" s="193"/>
      <c r="B93" s="162"/>
      <c r="C93" s="162"/>
      <c r="D93" s="162"/>
      <c r="E93" s="162"/>
      <c r="F93" s="162"/>
      <c r="G93" s="162"/>
      <c r="H93" s="162"/>
      <c r="I93" s="404" t="s">
        <v>213</v>
      </c>
      <c r="J93" s="404"/>
      <c r="K93" s="404"/>
      <c r="L93" s="176"/>
      <c r="M93" s="174">
        <f t="shared" si="34"/>
        <v>0</v>
      </c>
      <c r="N93" s="194"/>
    </row>
    <row r="94" spans="1:14" x14ac:dyDescent="0.25">
      <c r="A94" s="418" t="s">
        <v>116</v>
      </c>
      <c r="B94" s="419"/>
      <c r="C94" s="419"/>
      <c r="D94" s="419"/>
      <c r="E94" s="420"/>
      <c r="F94" s="162"/>
      <c r="G94" s="162"/>
      <c r="H94" s="162"/>
      <c r="I94" s="404" t="s">
        <v>214</v>
      </c>
      <c r="J94" s="404"/>
      <c r="K94" s="404"/>
      <c r="L94" s="176"/>
      <c r="M94" s="174">
        <f t="shared" si="34"/>
        <v>0</v>
      </c>
      <c r="N94" s="194"/>
    </row>
    <row r="95" spans="1:14" ht="14.25" customHeight="1" x14ac:dyDescent="0.25">
      <c r="A95" s="431" t="s">
        <v>117</v>
      </c>
      <c r="B95" s="432"/>
      <c r="C95" s="432"/>
      <c r="D95" s="432"/>
      <c r="E95" s="432"/>
      <c r="F95" s="162"/>
      <c r="G95" s="162"/>
      <c r="H95" s="162"/>
      <c r="I95" s="162"/>
      <c r="J95" s="162"/>
      <c r="K95" s="162"/>
      <c r="L95" s="162"/>
      <c r="M95" s="162"/>
      <c r="N95" s="194"/>
    </row>
    <row r="96" spans="1:14" ht="14.25" customHeight="1" x14ac:dyDescent="0.25">
      <c r="A96" s="431"/>
      <c r="B96" s="432"/>
      <c r="C96" s="432"/>
      <c r="D96" s="432"/>
      <c r="E96" s="432"/>
      <c r="F96" s="162"/>
      <c r="G96" s="180"/>
      <c r="H96" s="162"/>
      <c r="I96" s="162"/>
      <c r="J96" s="162"/>
      <c r="K96" s="162"/>
      <c r="L96" s="162"/>
      <c r="M96" s="162"/>
      <c r="N96" s="194"/>
    </row>
    <row r="97" spans="1:14" ht="14.25" customHeight="1" x14ac:dyDescent="0.25">
      <c r="A97" s="431"/>
      <c r="B97" s="432"/>
      <c r="C97" s="432"/>
      <c r="D97" s="432"/>
      <c r="E97" s="432"/>
      <c r="F97" s="162"/>
      <c r="G97" s="162"/>
      <c r="H97" s="162"/>
      <c r="I97" s="162"/>
      <c r="J97" s="162"/>
      <c r="K97" s="162"/>
      <c r="L97" s="162"/>
      <c r="M97" s="162"/>
      <c r="N97" s="194"/>
    </row>
    <row r="98" spans="1:14" ht="14.25" customHeight="1" x14ac:dyDescent="0.25">
      <c r="A98" s="431"/>
      <c r="B98" s="432"/>
      <c r="C98" s="432"/>
      <c r="D98" s="432"/>
      <c r="E98" s="432"/>
      <c r="F98" s="162"/>
      <c r="G98" s="162"/>
      <c r="H98" s="162"/>
      <c r="I98" s="162"/>
      <c r="J98" s="162"/>
      <c r="K98" s="162"/>
      <c r="L98" s="162"/>
      <c r="M98" s="162"/>
      <c r="N98" s="194"/>
    </row>
    <row r="99" spans="1:14" ht="14.25" customHeight="1" thickBot="1" x14ac:dyDescent="0.3">
      <c r="A99" s="197"/>
      <c r="B99" s="198"/>
      <c r="C99" s="198"/>
      <c r="D99" s="198"/>
      <c r="E99" s="198"/>
      <c r="F99" s="199"/>
      <c r="G99" s="199"/>
      <c r="H99" s="199"/>
      <c r="I99" s="199"/>
      <c r="J99" s="199"/>
      <c r="K99" s="199"/>
      <c r="L99" s="199"/>
      <c r="M99" s="199"/>
      <c r="N99" s="200"/>
    </row>
    <row r="100" spans="1:14" ht="14.25" customHeight="1" x14ac:dyDescent="0.25">
      <c r="A100" s="192"/>
      <c r="B100" s="192"/>
      <c r="C100" s="192"/>
      <c r="D100" s="192"/>
      <c r="E100" s="192"/>
    </row>
    <row r="105" spans="1:14" x14ac:dyDescent="0.25">
      <c r="A105" s="416" t="s">
        <v>251</v>
      </c>
      <c r="B105" s="416"/>
      <c r="C105" s="416"/>
      <c r="D105" s="416"/>
      <c r="E105" s="416"/>
      <c r="F105" s="416"/>
    </row>
    <row r="106" spans="1:14" x14ac:dyDescent="0.25">
      <c r="A106" s="416" t="s">
        <v>252</v>
      </c>
      <c r="B106" s="416"/>
      <c r="C106" s="416"/>
      <c r="D106" s="416"/>
      <c r="E106" s="416"/>
      <c r="F106" s="416"/>
    </row>
    <row r="107" spans="1:14" x14ac:dyDescent="0.25">
      <c r="A107" s="179" t="s">
        <v>173</v>
      </c>
      <c r="B107" s="179"/>
      <c r="C107" s="179"/>
      <c r="D107" s="179"/>
      <c r="E107" s="179"/>
      <c r="F107" s="179"/>
    </row>
  </sheetData>
  <mergeCells count="85">
    <mergeCell ref="A95:E98"/>
    <mergeCell ref="I90:K90"/>
    <mergeCell ref="I91:K91"/>
    <mergeCell ref="I92:K92"/>
    <mergeCell ref="I93:K93"/>
    <mergeCell ref="A94:E94"/>
    <mergeCell ref="I94:K94"/>
    <mergeCell ref="A79:M79"/>
    <mergeCell ref="N79:N82"/>
    <mergeCell ref="A83:M83"/>
    <mergeCell ref="I88:L88"/>
    <mergeCell ref="I89:K89"/>
    <mergeCell ref="A12:M12"/>
    <mergeCell ref="A16:M16"/>
    <mergeCell ref="A20:M20"/>
    <mergeCell ref="A2:M2"/>
    <mergeCell ref="A4:M4"/>
    <mergeCell ref="A5:M5"/>
    <mergeCell ref="A10:A11"/>
    <mergeCell ref="B10:D10"/>
    <mergeCell ref="E10:G10"/>
    <mergeCell ref="H10:J10"/>
    <mergeCell ref="K10:M10"/>
    <mergeCell ref="A57:M57"/>
    <mergeCell ref="A69:E72"/>
    <mergeCell ref="A7:N7"/>
    <mergeCell ref="A53:M53"/>
    <mergeCell ref="N53:N56"/>
    <mergeCell ref="N28:N31"/>
    <mergeCell ref="A44:C44"/>
    <mergeCell ref="E44:G44"/>
    <mergeCell ref="I44:K44"/>
    <mergeCell ref="A51:A52"/>
    <mergeCell ref="B51:D51"/>
    <mergeCell ref="E51:G51"/>
    <mergeCell ref="H51:J51"/>
    <mergeCell ref="K51:M51"/>
    <mergeCell ref="A48:N48"/>
    <mergeCell ref="I39:K39"/>
    <mergeCell ref="A105:F105"/>
    <mergeCell ref="A106:F106"/>
    <mergeCell ref="I62:L62"/>
    <mergeCell ref="I63:K63"/>
    <mergeCell ref="I64:K64"/>
    <mergeCell ref="I65:K65"/>
    <mergeCell ref="I66:K66"/>
    <mergeCell ref="A68:E68"/>
    <mergeCell ref="I67:K67"/>
    <mergeCell ref="I68:K68"/>
    <mergeCell ref="A74:N74"/>
    <mergeCell ref="A77:A78"/>
    <mergeCell ref="B77:D77"/>
    <mergeCell ref="E77:G77"/>
    <mergeCell ref="H77:J77"/>
    <mergeCell ref="K77:M77"/>
    <mergeCell ref="I42:K42"/>
    <mergeCell ref="A24:M24"/>
    <mergeCell ref="I40:K40"/>
    <mergeCell ref="A28:M28"/>
    <mergeCell ref="I37:L37"/>
    <mergeCell ref="I38:K38"/>
    <mergeCell ref="A39:C39"/>
    <mergeCell ref="E39:G39"/>
    <mergeCell ref="A40:C40"/>
    <mergeCell ref="E40:G40"/>
    <mergeCell ref="A32:M32"/>
    <mergeCell ref="A37:D37"/>
    <mergeCell ref="E37:H37"/>
    <mergeCell ref="A38:C38"/>
    <mergeCell ref="E38:G38"/>
    <mergeCell ref="A46:C46"/>
    <mergeCell ref="E43:G43"/>
    <mergeCell ref="I43:K43"/>
    <mergeCell ref="E46:G46"/>
    <mergeCell ref="I46:K46"/>
    <mergeCell ref="A45:C45"/>
    <mergeCell ref="E45:G45"/>
    <mergeCell ref="I45:K45"/>
    <mergeCell ref="A43:C43"/>
    <mergeCell ref="O32:R32"/>
    <mergeCell ref="O29:R29"/>
    <mergeCell ref="A41:C41"/>
    <mergeCell ref="E41:G41"/>
    <mergeCell ref="I41:K41"/>
    <mergeCell ref="N32:N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workbookViewId="0">
      <selection activeCell="F23" sqref="F23:G23"/>
    </sheetView>
  </sheetViews>
  <sheetFormatPr defaultColWidth="9.140625" defaultRowHeight="15.75" x14ac:dyDescent="0.25"/>
  <cols>
    <col min="1" max="1" width="38.42578125" style="48" customWidth="1"/>
    <col min="2" max="2" width="17.28515625" style="48" bestFit="1" customWidth="1"/>
    <col min="3" max="3" width="15.85546875" style="48" customWidth="1"/>
    <col min="4" max="4" width="15" style="48" customWidth="1"/>
    <col min="5" max="5" width="16.140625" style="48" customWidth="1"/>
    <col min="6" max="6" width="15" style="48" customWidth="1"/>
    <col min="7" max="7" width="16.28515625" style="48" bestFit="1" customWidth="1"/>
    <col min="8" max="16384" width="9.140625" style="48"/>
  </cols>
  <sheetData>
    <row r="1" spans="1:7" x14ac:dyDescent="0.25">
      <c r="A1" s="541" t="s">
        <v>49</v>
      </c>
      <c r="B1" s="541"/>
      <c r="C1" s="541"/>
      <c r="D1" s="541"/>
      <c r="G1" s="49" t="s">
        <v>289</v>
      </c>
    </row>
    <row r="3" spans="1:7" ht="38.25" customHeight="1" x14ac:dyDescent="0.25">
      <c r="A3" s="506"/>
      <c r="B3" s="506"/>
      <c r="C3" s="506"/>
      <c r="D3" s="506"/>
      <c r="E3" s="540"/>
      <c r="F3" s="540"/>
    </row>
    <row r="4" spans="1:7" x14ac:dyDescent="0.25">
      <c r="A4" s="508" t="s">
        <v>37</v>
      </c>
      <c r="B4" s="508"/>
      <c r="C4" s="508"/>
      <c r="D4" s="508"/>
      <c r="E4" s="508"/>
      <c r="F4" s="508"/>
      <c r="G4" s="508"/>
    </row>
    <row r="5" spans="1:7" x14ac:dyDescent="0.25">
      <c r="A5" s="50"/>
      <c r="B5" s="50"/>
      <c r="C5" s="50"/>
      <c r="D5" s="50"/>
    </row>
    <row r="6" spans="1:7" ht="62.25" customHeight="1" x14ac:dyDescent="0.25">
      <c r="A6" s="536" t="s">
        <v>51</v>
      </c>
      <c r="B6" s="542" t="s">
        <v>322</v>
      </c>
      <c r="C6" s="543"/>
      <c r="D6" s="542" t="s">
        <v>254</v>
      </c>
      <c r="E6" s="543"/>
      <c r="F6" s="538" t="s">
        <v>323</v>
      </c>
      <c r="G6" s="539"/>
    </row>
    <row r="7" spans="1:7" ht="39" customHeight="1" x14ac:dyDescent="0.25">
      <c r="A7" s="537"/>
      <c r="B7" s="124" t="s">
        <v>45</v>
      </c>
      <c r="C7" s="124" t="s">
        <v>46</v>
      </c>
      <c r="D7" s="124" t="s">
        <v>45</v>
      </c>
      <c r="E7" s="124" t="s">
        <v>46</v>
      </c>
      <c r="F7" s="124" t="s">
        <v>45</v>
      </c>
      <c r="G7" s="124" t="s">
        <v>46</v>
      </c>
    </row>
    <row r="8" spans="1:7" x14ac:dyDescent="0.25">
      <c r="A8" s="52" t="s">
        <v>26</v>
      </c>
      <c r="B8" s="125">
        <f>SUM(B9:B20)</f>
        <v>0</v>
      </c>
      <c r="C8" s="125">
        <f t="shared" ref="C8:G8" si="0">SUM(C9:C20)</f>
        <v>0</v>
      </c>
      <c r="D8" s="125">
        <f t="shared" si="0"/>
        <v>0</v>
      </c>
      <c r="E8" s="125">
        <f t="shared" si="0"/>
        <v>0</v>
      </c>
      <c r="F8" s="125">
        <f t="shared" si="0"/>
        <v>0</v>
      </c>
      <c r="G8" s="125">
        <f t="shared" si="0"/>
        <v>0</v>
      </c>
    </row>
    <row r="9" spans="1:7" x14ac:dyDescent="0.25">
      <c r="A9" s="54" t="s">
        <v>40</v>
      </c>
      <c r="B9" s="126"/>
      <c r="C9" s="126"/>
      <c r="D9" s="126"/>
      <c r="E9" s="126"/>
      <c r="F9" s="126"/>
      <c r="G9" s="126"/>
    </row>
    <row r="10" spans="1:7" x14ac:dyDescent="0.25">
      <c r="A10" s="54" t="s">
        <v>27</v>
      </c>
      <c r="B10" s="126"/>
      <c r="C10" s="126"/>
      <c r="D10" s="126"/>
      <c r="E10" s="126"/>
      <c r="F10" s="126"/>
      <c r="G10" s="126"/>
    </row>
    <row r="11" spans="1:7" ht="31.5" x14ac:dyDescent="0.25">
      <c r="A11" s="54" t="s">
        <v>28</v>
      </c>
      <c r="B11" s="126"/>
      <c r="C11" s="126"/>
      <c r="D11" s="126"/>
      <c r="E11" s="126"/>
      <c r="F11" s="126"/>
      <c r="G11" s="126"/>
    </row>
    <row r="12" spans="1:7" x14ac:dyDescent="0.25">
      <c r="A12" s="56" t="s">
        <v>29</v>
      </c>
      <c r="B12" s="126"/>
      <c r="C12" s="126"/>
      <c r="D12" s="126"/>
      <c r="E12" s="126"/>
      <c r="F12" s="126"/>
      <c r="G12" s="126"/>
    </row>
    <row r="13" spans="1:7" x14ac:dyDescent="0.25">
      <c r="A13" s="54" t="s">
        <v>30</v>
      </c>
      <c r="B13" s="126"/>
      <c r="C13" s="126"/>
      <c r="D13" s="126"/>
      <c r="E13" s="126"/>
      <c r="F13" s="126"/>
      <c r="G13" s="126"/>
    </row>
    <row r="14" spans="1:7" x14ac:dyDescent="0.25">
      <c r="A14" s="54" t="s">
        <v>31</v>
      </c>
      <c r="B14" s="126"/>
      <c r="C14" s="126"/>
      <c r="D14" s="126"/>
      <c r="E14" s="126"/>
      <c r="F14" s="126"/>
      <c r="G14" s="126"/>
    </row>
    <row r="15" spans="1:7" ht="31.5" x14ac:dyDescent="0.25">
      <c r="A15" s="54" t="s">
        <v>32</v>
      </c>
      <c r="B15" s="126"/>
      <c r="C15" s="126"/>
      <c r="D15" s="126"/>
      <c r="E15" s="126"/>
      <c r="F15" s="126"/>
      <c r="G15" s="126"/>
    </row>
    <row r="16" spans="1:7" ht="31.5" x14ac:dyDescent="0.25">
      <c r="A16" s="54" t="s">
        <v>33</v>
      </c>
      <c r="B16" s="126"/>
      <c r="C16" s="126"/>
      <c r="D16" s="126"/>
      <c r="E16" s="126"/>
      <c r="F16" s="126"/>
      <c r="G16" s="126"/>
    </row>
    <row r="17" spans="1:7" x14ac:dyDescent="0.25">
      <c r="A17" s="54" t="s">
        <v>34</v>
      </c>
      <c r="B17" s="126"/>
      <c r="C17" s="126"/>
      <c r="D17" s="126"/>
      <c r="E17" s="126"/>
      <c r="F17" s="126"/>
      <c r="G17" s="126"/>
    </row>
    <row r="18" spans="1:7" x14ac:dyDescent="0.25">
      <c r="A18" s="54" t="s">
        <v>35</v>
      </c>
      <c r="B18" s="126"/>
      <c r="C18" s="126"/>
      <c r="D18" s="126"/>
      <c r="E18" s="126"/>
      <c r="F18" s="126"/>
      <c r="G18" s="126"/>
    </row>
    <row r="19" spans="1:7" ht="31.5" x14ac:dyDescent="0.25">
      <c r="A19" s="54" t="s">
        <v>39</v>
      </c>
      <c r="B19" s="126"/>
      <c r="C19" s="126"/>
      <c r="D19" s="126"/>
      <c r="E19" s="126"/>
      <c r="F19" s="126"/>
      <c r="G19" s="126"/>
    </row>
    <row r="20" spans="1:7" x14ac:dyDescent="0.25">
      <c r="A20" s="54" t="s">
        <v>36</v>
      </c>
      <c r="B20" s="126"/>
      <c r="C20" s="126"/>
      <c r="D20" s="126"/>
      <c r="E20" s="126"/>
      <c r="F20" s="126"/>
      <c r="G20" s="126"/>
    </row>
    <row r="21" spans="1:7" x14ac:dyDescent="0.25">
      <c r="B21" s="116"/>
      <c r="C21" s="116"/>
      <c r="D21" s="116"/>
      <c r="E21" s="116"/>
      <c r="F21" s="116"/>
      <c r="G21" s="116"/>
    </row>
    <row r="22" spans="1:7" x14ac:dyDescent="0.25">
      <c r="B22" s="116"/>
      <c r="C22" s="116"/>
      <c r="D22" s="116"/>
      <c r="E22" s="116"/>
      <c r="F22" s="116"/>
      <c r="G22" s="116"/>
    </row>
    <row r="23" spans="1:7" ht="74.25" customHeight="1" x14ac:dyDescent="0.25">
      <c r="A23" s="536" t="s">
        <v>52</v>
      </c>
      <c r="B23" s="538" t="s">
        <v>324</v>
      </c>
      <c r="C23" s="539"/>
      <c r="D23" s="538" t="s">
        <v>325</v>
      </c>
      <c r="E23" s="539"/>
      <c r="F23" s="538" t="s">
        <v>326</v>
      </c>
      <c r="G23" s="539"/>
    </row>
    <row r="24" spans="1:7" ht="49.5" customHeight="1" x14ac:dyDescent="0.25">
      <c r="A24" s="537"/>
      <c r="B24" s="124" t="s">
        <v>45</v>
      </c>
      <c r="C24" s="124" t="s">
        <v>46</v>
      </c>
      <c r="D24" s="124" t="s">
        <v>45</v>
      </c>
      <c r="E24" s="124" t="s">
        <v>46</v>
      </c>
      <c r="F24" s="124" t="s">
        <v>45</v>
      </c>
      <c r="G24" s="124" t="s">
        <v>46</v>
      </c>
    </row>
    <row r="25" spans="1:7" x14ac:dyDescent="0.25">
      <c r="A25" s="52" t="s">
        <v>26</v>
      </c>
      <c r="B25" s="125">
        <f>SUM(B26:B37)</f>
        <v>0</v>
      </c>
      <c r="C25" s="125">
        <f t="shared" ref="C25:G25" si="1">SUM(C26:C37)</f>
        <v>0</v>
      </c>
      <c r="D25" s="125">
        <f t="shared" si="1"/>
        <v>0</v>
      </c>
      <c r="E25" s="125">
        <f t="shared" si="1"/>
        <v>0</v>
      </c>
      <c r="F25" s="125">
        <f t="shared" si="1"/>
        <v>0</v>
      </c>
      <c r="G25" s="125">
        <f t="shared" si="1"/>
        <v>0</v>
      </c>
    </row>
    <row r="26" spans="1:7" x14ac:dyDescent="0.25">
      <c r="A26" s="54" t="s">
        <v>40</v>
      </c>
      <c r="B26" s="126"/>
      <c r="C26" s="126"/>
      <c r="D26" s="126"/>
      <c r="E26" s="126"/>
      <c r="F26" s="126"/>
      <c r="G26" s="126"/>
    </row>
    <row r="27" spans="1:7" x14ac:dyDescent="0.25">
      <c r="A27" s="54" t="s">
        <v>27</v>
      </c>
      <c r="B27" s="126"/>
      <c r="C27" s="126"/>
      <c r="D27" s="126"/>
      <c r="E27" s="126"/>
      <c r="F27" s="126"/>
      <c r="G27" s="126"/>
    </row>
    <row r="28" spans="1:7" ht="31.5" x14ac:dyDescent="0.25">
      <c r="A28" s="54" t="s">
        <v>28</v>
      </c>
      <c r="B28" s="126"/>
      <c r="C28" s="126"/>
      <c r="D28" s="126"/>
      <c r="E28" s="126"/>
      <c r="F28" s="126"/>
      <c r="G28" s="126"/>
    </row>
    <row r="29" spans="1:7" x14ac:dyDescent="0.25">
      <c r="A29" s="56" t="s">
        <v>29</v>
      </c>
      <c r="B29" s="126"/>
      <c r="C29" s="126"/>
      <c r="D29" s="126"/>
      <c r="E29" s="126"/>
      <c r="F29" s="126"/>
      <c r="G29" s="126"/>
    </row>
    <row r="30" spans="1:7" x14ac:dyDescent="0.25">
      <c r="A30" s="54" t="s">
        <v>30</v>
      </c>
      <c r="B30" s="126"/>
      <c r="C30" s="126"/>
      <c r="D30" s="126"/>
      <c r="E30" s="126"/>
      <c r="F30" s="126"/>
      <c r="G30" s="126"/>
    </row>
    <row r="31" spans="1:7" x14ac:dyDescent="0.25">
      <c r="A31" s="54" t="s">
        <v>31</v>
      </c>
      <c r="B31" s="126"/>
      <c r="C31" s="126"/>
      <c r="D31" s="126"/>
      <c r="E31" s="126"/>
      <c r="F31" s="126"/>
      <c r="G31" s="126"/>
    </row>
    <row r="32" spans="1:7" ht="31.5" x14ac:dyDescent="0.25">
      <c r="A32" s="54" t="s">
        <v>32</v>
      </c>
      <c r="B32" s="55"/>
      <c r="C32" s="55"/>
      <c r="D32" s="55"/>
      <c r="E32" s="55"/>
      <c r="F32" s="55"/>
      <c r="G32" s="55"/>
    </row>
    <row r="33" spans="1:7" ht="31.5" x14ac:dyDescent="0.25">
      <c r="A33" s="54" t="s">
        <v>33</v>
      </c>
      <c r="B33" s="55"/>
      <c r="C33" s="55"/>
      <c r="D33" s="55"/>
      <c r="E33" s="55"/>
      <c r="F33" s="55"/>
      <c r="G33" s="55"/>
    </row>
    <row r="34" spans="1:7" x14ac:dyDescent="0.25">
      <c r="A34" s="54" t="s">
        <v>34</v>
      </c>
      <c r="B34" s="55"/>
      <c r="C34" s="55"/>
      <c r="D34" s="55"/>
      <c r="E34" s="55"/>
      <c r="F34" s="55"/>
      <c r="G34" s="55"/>
    </row>
    <row r="35" spans="1:7" x14ac:dyDescent="0.25">
      <c r="A35" s="54" t="s">
        <v>35</v>
      </c>
      <c r="B35" s="55"/>
      <c r="C35" s="55"/>
      <c r="D35" s="55"/>
      <c r="E35" s="55"/>
      <c r="F35" s="55"/>
      <c r="G35" s="55"/>
    </row>
    <row r="36" spans="1:7" ht="31.5" x14ac:dyDescent="0.25">
      <c r="A36" s="54" t="s">
        <v>39</v>
      </c>
      <c r="B36" s="55"/>
      <c r="C36" s="55"/>
      <c r="D36" s="55"/>
      <c r="E36" s="55"/>
      <c r="F36" s="55"/>
      <c r="G36" s="55"/>
    </row>
    <row r="37" spans="1:7" x14ac:dyDescent="0.25">
      <c r="A37" s="54" t="s">
        <v>36</v>
      </c>
      <c r="B37" s="55"/>
      <c r="C37" s="55"/>
      <c r="D37" s="55"/>
      <c r="E37" s="55"/>
      <c r="F37" s="55"/>
      <c r="G37" s="55"/>
    </row>
  </sheetData>
  <mergeCells count="11">
    <mergeCell ref="A3:F3"/>
    <mergeCell ref="A1:D1"/>
    <mergeCell ref="A6:A7"/>
    <mergeCell ref="B6:C6"/>
    <mergeCell ref="D6:E6"/>
    <mergeCell ref="A4:G4"/>
    <mergeCell ref="A23:A24"/>
    <mergeCell ref="B23:C23"/>
    <mergeCell ref="D23:E23"/>
    <mergeCell ref="F23:G23"/>
    <mergeCell ref="F6:G6"/>
  </mergeCells>
  <pageMargins left="0.7" right="0.7" top="0.75" bottom="0.75" header="0.3" footer="0.3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J12" sqref="J12"/>
    </sheetView>
  </sheetViews>
  <sheetFormatPr defaultRowHeight="12.75" x14ac:dyDescent="0.2"/>
  <cols>
    <col min="1" max="1" width="49.140625" customWidth="1"/>
    <col min="4" max="4" width="19.85546875" customWidth="1"/>
    <col min="5" max="5" width="19.28515625" customWidth="1"/>
    <col min="6" max="6" width="18.85546875" customWidth="1"/>
    <col min="7" max="7" width="18.28515625" customWidth="1"/>
    <col min="8" max="8" width="20.7109375" customWidth="1"/>
    <col min="9" max="9" width="20.5703125" customWidth="1"/>
    <col min="10" max="10" width="18.7109375" customWidth="1"/>
    <col min="11" max="11" width="15" customWidth="1"/>
    <col min="12" max="12" width="17.42578125" customWidth="1"/>
  </cols>
  <sheetData>
    <row r="1" spans="1:12" ht="42.75" customHeight="1" x14ac:dyDescent="0.25">
      <c r="L1" s="49" t="s">
        <v>292</v>
      </c>
    </row>
    <row r="2" spans="1:12" ht="31.5" customHeight="1" x14ac:dyDescent="0.2">
      <c r="A2" s="544" t="s">
        <v>245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</row>
    <row r="3" spans="1:12" ht="34.5" customHeight="1" x14ac:dyDescent="0.25">
      <c r="A3" s="550" t="s">
        <v>37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12" ht="51" x14ac:dyDescent="0.2">
      <c r="A4" s="548" t="s">
        <v>225</v>
      </c>
      <c r="B4" s="129" t="s">
        <v>106</v>
      </c>
      <c r="C4" s="129" t="s">
        <v>226</v>
      </c>
      <c r="D4" s="546" t="s">
        <v>477</v>
      </c>
      <c r="E4" s="547"/>
      <c r="F4" s="546" t="s">
        <v>478</v>
      </c>
      <c r="G4" s="547"/>
      <c r="H4" s="129" t="s">
        <v>306</v>
      </c>
      <c r="I4" s="129" t="s">
        <v>307</v>
      </c>
      <c r="J4" s="129" t="s">
        <v>308</v>
      </c>
      <c r="K4" s="129" t="s">
        <v>227</v>
      </c>
      <c r="L4" s="129" t="s">
        <v>228</v>
      </c>
    </row>
    <row r="5" spans="1:12" x14ac:dyDescent="0.2">
      <c r="A5" s="549"/>
      <c r="B5" s="129"/>
      <c r="C5" s="129"/>
      <c r="D5" s="129" t="s">
        <v>246</v>
      </c>
      <c r="E5" s="129" t="s">
        <v>247</v>
      </c>
      <c r="F5" s="129" t="s">
        <v>246</v>
      </c>
      <c r="G5" s="129" t="s">
        <v>247</v>
      </c>
      <c r="H5" s="129"/>
      <c r="I5" s="129"/>
      <c r="J5" s="129"/>
      <c r="K5" s="129"/>
      <c r="L5" s="129"/>
    </row>
    <row r="6" spans="1:12" ht="24.75" customHeight="1" x14ac:dyDescent="0.2">
      <c r="A6" s="130" t="s">
        <v>229</v>
      </c>
      <c r="B6" s="131" t="s">
        <v>230</v>
      </c>
      <c r="C6" s="131" t="s">
        <v>231</v>
      </c>
      <c r="D6" s="342">
        <v>1320667.3600000001</v>
      </c>
      <c r="E6" s="343">
        <v>1273393.5900000001</v>
      </c>
      <c r="F6" s="343">
        <v>900000</v>
      </c>
      <c r="G6" s="343">
        <v>305763.33</v>
      </c>
      <c r="H6" s="343">
        <v>350000</v>
      </c>
      <c r="I6" s="343"/>
      <c r="J6" s="343">
        <v>900000</v>
      </c>
      <c r="K6" s="132">
        <f>(H6-G6)/H6*100</f>
        <v>12.639048571428566</v>
      </c>
      <c r="L6" s="133"/>
    </row>
    <row r="7" spans="1:12" ht="24.75" customHeight="1" x14ac:dyDescent="0.2">
      <c r="A7" s="130" t="s">
        <v>232</v>
      </c>
      <c r="B7" s="131" t="s">
        <v>233</v>
      </c>
      <c r="C7" s="131" t="s">
        <v>231</v>
      </c>
      <c r="D7" s="342">
        <v>30000000</v>
      </c>
      <c r="E7" s="343">
        <v>29464113.34</v>
      </c>
      <c r="F7" s="343">
        <v>30476906.699999999</v>
      </c>
      <c r="G7" s="343">
        <v>27803979.050000001</v>
      </c>
      <c r="H7" s="343">
        <v>32000000</v>
      </c>
      <c r="I7" s="343"/>
      <c r="J7" s="343">
        <v>30476906.699999999</v>
      </c>
      <c r="K7" s="132">
        <f t="shared" ref="K7:K14" si="0">(H7-G7)/H7*100</f>
        <v>13.112565468749999</v>
      </c>
      <c r="L7" s="133"/>
    </row>
    <row r="8" spans="1:12" ht="24.75" customHeight="1" x14ac:dyDescent="0.2">
      <c r="A8" s="130" t="s">
        <v>234</v>
      </c>
      <c r="B8" s="131" t="s">
        <v>235</v>
      </c>
      <c r="C8" s="131" t="s">
        <v>231</v>
      </c>
      <c r="D8" s="342">
        <v>10000</v>
      </c>
      <c r="E8" s="343">
        <v>7997.3</v>
      </c>
      <c r="F8" s="343">
        <v>250000</v>
      </c>
      <c r="G8" s="343">
        <v>214452.47</v>
      </c>
      <c r="H8" s="343">
        <v>250000</v>
      </c>
      <c r="I8" s="343"/>
      <c r="J8" s="343">
        <v>250000</v>
      </c>
      <c r="K8" s="132">
        <f t="shared" si="0"/>
        <v>14.219012000000001</v>
      </c>
      <c r="L8" s="133"/>
    </row>
    <row r="9" spans="1:12" ht="24.75" customHeight="1" x14ac:dyDescent="0.2">
      <c r="A9" s="130" t="s">
        <v>236</v>
      </c>
      <c r="B9" s="131" t="s">
        <v>237</v>
      </c>
      <c r="C9" s="131" t="s">
        <v>231</v>
      </c>
      <c r="D9" s="342">
        <v>75539.5</v>
      </c>
      <c r="E9" s="343">
        <v>23123.72</v>
      </c>
      <c r="F9" s="343">
        <v>500000</v>
      </c>
      <c r="G9" s="343">
        <v>203853.22</v>
      </c>
      <c r="H9" s="343">
        <v>500000</v>
      </c>
      <c r="I9" s="343"/>
      <c r="J9" s="343">
        <v>500000</v>
      </c>
      <c r="K9" s="132">
        <f t="shared" si="0"/>
        <v>59.22935600000001</v>
      </c>
      <c r="L9" s="133"/>
    </row>
    <row r="10" spans="1:12" ht="24.75" customHeight="1" x14ac:dyDescent="0.2">
      <c r="A10" s="130" t="s">
        <v>482</v>
      </c>
      <c r="B10" s="131" t="s">
        <v>481</v>
      </c>
      <c r="C10" s="131" t="s">
        <v>231</v>
      </c>
      <c r="D10" s="342"/>
      <c r="E10" s="343"/>
      <c r="F10" s="343">
        <v>1100</v>
      </c>
      <c r="G10" s="343">
        <v>1100</v>
      </c>
      <c r="H10" s="343"/>
      <c r="I10" s="343"/>
      <c r="J10" s="343"/>
      <c r="K10" s="132" t="e">
        <f t="shared" si="0"/>
        <v>#DIV/0!</v>
      </c>
      <c r="L10" s="133"/>
    </row>
    <row r="11" spans="1:12" ht="50.25" customHeight="1" x14ac:dyDescent="0.2">
      <c r="A11" s="130" t="s">
        <v>238</v>
      </c>
      <c r="B11" s="131" t="s">
        <v>239</v>
      </c>
      <c r="C11" s="131" t="s">
        <v>231</v>
      </c>
      <c r="D11" s="342">
        <v>156400</v>
      </c>
      <c r="E11" s="343">
        <v>156400</v>
      </c>
      <c r="F11" s="343">
        <v>128800</v>
      </c>
      <c r="G11" s="343">
        <v>128800</v>
      </c>
      <c r="H11" s="343"/>
      <c r="I11" s="343"/>
      <c r="J11" s="343"/>
      <c r="K11" s="132" t="e">
        <f t="shared" si="0"/>
        <v>#DIV/0!</v>
      </c>
      <c r="L11" s="133"/>
    </row>
    <row r="12" spans="1:12" ht="48.75" customHeight="1" x14ac:dyDescent="0.2">
      <c r="A12" s="130" t="s">
        <v>240</v>
      </c>
      <c r="B12" s="131" t="s">
        <v>241</v>
      </c>
      <c r="C12" s="131" t="s">
        <v>231</v>
      </c>
      <c r="D12" s="342">
        <v>17500000</v>
      </c>
      <c r="E12" s="343">
        <v>17500000</v>
      </c>
      <c r="F12" s="343">
        <v>15000000</v>
      </c>
      <c r="G12" s="343">
        <v>13350000</v>
      </c>
      <c r="H12" s="343">
        <v>15000000</v>
      </c>
      <c r="I12" s="343"/>
      <c r="J12" s="343">
        <v>15000000</v>
      </c>
      <c r="K12" s="132">
        <f t="shared" si="0"/>
        <v>11</v>
      </c>
      <c r="L12" s="133"/>
    </row>
    <row r="13" spans="1:12" ht="48.75" customHeight="1" x14ac:dyDescent="0.2">
      <c r="A13" s="130" t="s">
        <v>479</v>
      </c>
      <c r="B13" s="131" t="s">
        <v>480</v>
      </c>
      <c r="C13" s="131" t="s">
        <v>231</v>
      </c>
      <c r="D13" s="342">
        <v>28550000</v>
      </c>
      <c r="E13" s="342">
        <v>28550000</v>
      </c>
      <c r="F13" s="343"/>
      <c r="G13" s="343"/>
      <c r="H13" s="343"/>
      <c r="I13" s="343"/>
      <c r="J13" s="343"/>
      <c r="K13" s="132"/>
      <c r="L13" s="133"/>
    </row>
    <row r="14" spans="1:12" ht="24.75" customHeight="1" x14ac:dyDescent="0.2">
      <c r="A14" s="130" t="s">
        <v>242</v>
      </c>
      <c r="B14" s="131" t="s">
        <v>243</v>
      </c>
      <c r="C14" s="131" t="s">
        <v>231</v>
      </c>
      <c r="D14" s="342">
        <v>20000</v>
      </c>
      <c r="E14" s="343">
        <v>18138</v>
      </c>
      <c r="F14" s="343">
        <v>20000</v>
      </c>
      <c r="G14" s="343"/>
      <c r="H14" s="343">
        <v>20000</v>
      </c>
      <c r="I14" s="343"/>
      <c r="J14" s="343">
        <v>20000</v>
      </c>
      <c r="K14" s="132">
        <f t="shared" si="0"/>
        <v>100</v>
      </c>
      <c r="L14" s="133"/>
    </row>
    <row r="15" spans="1:12" x14ac:dyDescent="0.2">
      <c r="A15" s="134" t="s">
        <v>0</v>
      </c>
      <c r="B15" s="135"/>
      <c r="C15" s="135"/>
      <c r="D15" s="344"/>
      <c r="E15" s="345">
        <f t="shared" ref="E15:J15" si="1">SUM(E6:E14)</f>
        <v>76993165.950000003</v>
      </c>
      <c r="F15" s="345">
        <f t="shared" si="1"/>
        <v>47276806.700000003</v>
      </c>
      <c r="G15" s="345">
        <f t="shared" si="1"/>
        <v>42007948.069999993</v>
      </c>
      <c r="H15" s="345">
        <f t="shared" si="1"/>
        <v>48120000</v>
      </c>
      <c r="I15" s="345">
        <f t="shared" si="1"/>
        <v>0</v>
      </c>
      <c r="J15" s="345">
        <f t="shared" si="1"/>
        <v>47146906.700000003</v>
      </c>
      <c r="K15" s="133"/>
      <c r="L15" s="133"/>
    </row>
  </sheetData>
  <mergeCells count="5">
    <mergeCell ref="A2:L2"/>
    <mergeCell ref="D4:E4"/>
    <mergeCell ref="F4:G4"/>
    <mergeCell ref="A4:A5"/>
    <mergeCell ref="A3:L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zoomScale="80" zoomScaleNormal="80" workbookViewId="0">
      <selection activeCell="B14" sqref="B14"/>
    </sheetView>
  </sheetViews>
  <sheetFormatPr defaultColWidth="9.140625" defaultRowHeight="12.75" x14ac:dyDescent="0.2"/>
  <cols>
    <col min="1" max="1" width="26.7109375" style="30" customWidth="1"/>
    <col min="2" max="2" width="31.42578125" style="30" customWidth="1"/>
    <col min="3" max="6" width="26.7109375" style="30" customWidth="1"/>
    <col min="7" max="16384" width="9.140625" style="30"/>
  </cols>
  <sheetData>
    <row r="1" spans="1:6" ht="15.75" x14ac:dyDescent="0.25">
      <c r="F1" s="49" t="s">
        <v>301</v>
      </c>
    </row>
    <row r="3" spans="1:6" ht="31.5" customHeight="1" x14ac:dyDescent="0.2">
      <c r="A3" s="553" t="s">
        <v>335</v>
      </c>
      <c r="B3" s="553"/>
      <c r="C3" s="553"/>
      <c r="D3" s="553"/>
      <c r="E3" s="553"/>
      <c r="F3" s="553"/>
    </row>
    <row r="4" spans="1:6" ht="31.5" customHeight="1" x14ac:dyDescent="0.2">
      <c r="A4" s="142"/>
      <c r="B4" s="142"/>
      <c r="C4" s="142"/>
      <c r="D4" s="142"/>
      <c r="E4" s="142"/>
      <c r="F4" s="142"/>
    </row>
    <row r="5" spans="1:6" ht="16.5" customHeight="1" x14ac:dyDescent="0.25">
      <c r="A5" s="552" t="s">
        <v>336</v>
      </c>
      <c r="B5" s="552"/>
      <c r="C5" s="552"/>
      <c r="D5" s="552"/>
      <c r="E5" s="552"/>
      <c r="F5" s="552"/>
    </row>
    <row r="6" spans="1:6" ht="18.75" x14ac:dyDescent="0.2">
      <c r="A6" s="553" t="s">
        <v>267</v>
      </c>
      <c r="B6" s="553" t="s">
        <v>270</v>
      </c>
      <c r="C6" s="553" t="s">
        <v>257</v>
      </c>
      <c r="D6" s="553" t="s">
        <v>258</v>
      </c>
      <c r="E6" s="553" t="s">
        <v>259</v>
      </c>
      <c r="F6" s="553"/>
    </row>
    <row r="7" spans="1:6" ht="37.5" x14ac:dyDescent="0.2">
      <c r="A7" s="553"/>
      <c r="B7" s="553"/>
      <c r="C7" s="553"/>
      <c r="D7" s="553"/>
      <c r="E7" s="136" t="s">
        <v>260</v>
      </c>
      <c r="F7" s="136" t="s">
        <v>261</v>
      </c>
    </row>
    <row r="8" spans="1:6" ht="37.5" x14ac:dyDescent="0.2">
      <c r="A8" s="551" t="s">
        <v>262</v>
      </c>
      <c r="B8" s="137" t="s">
        <v>496</v>
      </c>
      <c r="C8" s="138">
        <v>800000</v>
      </c>
      <c r="D8" s="138" t="s">
        <v>497</v>
      </c>
      <c r="E8" s="139">
        <v>44287</v>
      </c>
      <c r="F8" s="139">
        <v>44440</v>
      </c>
    </row>
    <row r="9" spans="1:6" ht="37.5" x14ac:dyDescent="0.2">
      <c r="A9" s="551"/>
      <c r="B9" s="137" t="s">
        <v>498</v>
      </c>
      <c r="C9" s="138">
        <v>150000</v>
      </c>
      <c r="D9" s="368" t="s">
        <v>497</v>
      </c>
      <c r="E9" s="139">
        <v>44256</v>
      </c>
      <c r="F9" s="139">
        <v>44378</v>
      </c>
    </row>
    <row r="10" spans="1:6" ht="37.5" x14ac:dyDescent="0.2">
      <c r="A10" s="551"/>
      <c r="B10" s="137" t="s">
        <v>500</v>
      </c>
      <c r="C10" s="368">
        <v>245167.92</v>
      </c>
      <c r="D10" s="368" t="s">
        <v>497</v>
      </c>
      <c r="E10" s="139">
        <v>44287</v>
      </c>
      <c r="F10" s="139">
        <v>44409</v>
      </c>
    </row>
    <row r="11" spans="1:6" ht="37.5" x14ac:dyDescent="0.2">
      <c r="A11" s="551"/>
      <c r="B11" s="137" t="s">
        <v>499</v>
      </c>
      <c r="C11" s="368">
        <v>292982</v>
      </c>
      <c r="D11" s="368" t="s">
        <v>497</v>
      </c>
      <c r="E11" s="139">
        <v>44287</v>
      </c>
      <c r="F11" s="139">
        <v>44409</v>
      </c>
    </row>
    <row r="12" spans="1:6" ht="37.5" x14ac:dyDescent="0.2">
      <c r="A12" s="551"/>
      <c r="B12" s="137" t="s">
        <v>507</v>
      </c>
      <c r="C12" s="371">
        <v>344906</v>
      </c>
      <c r="D12" s="371" t="str">
        <f t="shared" ref="D12:F12" si="0">D11</f>
        <v>прямой договор</v>
      </c>
      <c r="E12" s="139">
        <f t="shared" si="0"/>
        <v>44287</v>
      </c>
      <c r="F12" s="139">
        <f t="shared" si="0"/>
        <v>44409</v>
      </c>
    </row>
    <row r="13" spans="1:6" ht="37.5" x14ac:dyDescent="0.2">
      <c r="A13" s="551"/>
      <c r="B13" s="137" t="s">
        <v>506</v>
      </c>
      <c r="C13" s="371">
        <v>250000</v>
      </c>
      <c r="D13" s="371" t="s">
        <v>497</v>
      </c>
      <c r="E13" s="139">
        <v>44287</v>
      </c>
      <c r="F13" s="139">
        <v>44378</v>
      </c>
    </row>
    <row r="14" spans="1:6" ht="56.25" x14ac:dyDescent="0.2">
      <c r="A14" s="551"/>
      <c r="B14" s="137" t="s">
        <v>508</v>
      </c>
      <c r="C14" s="138">
        <v>400000</v>
      </c>
      <c r="D14" s="368" t="s">
        <v>497</v>
      </c>
      <c r="E14" s="139">
        <v>44287</v>
      </c>
      <c r="F14" s="139">
        <v>44409</v>
      </c>
    </row>
    <row r="15" spans="1:6" ht="20.25" customHeight="1" x14ac:dyDescent="0.2">
      <c r="A15" s="551" t="s">
        <v>263</v>
      </c>
    </row>
    <row r="16" spans="1:6" ht="22.5" customHeight="1" x14ac:dyDescent="0.2">
      <c r="A16" s="551"/>
    </row>
    <row r="17" spans="1:6" ht="18.75" x14ac:dyDescent="0.2">
      <c r="A17" s="551" t="s">
        <v>265</v>
      </c>
      <c r="B17" s="137"/>
      <c r="C17" s="368"/>
      <c r="D17" s="368"/>
      <c r="E17" s="139"/>
      <c r="F17" s="139"/>
    </row>
    <row r="18" spans="1:6" ht="18.75" x14ac:dyDescent="0.2">
      <c r="A18" s="551"/>
      <c r="B18" s="137"/>
      <c r="C18" s="138"/>
      <c r="D18" s="368"/>
      <c r="E18" s="139"/>
      <c r="F18" s="139"/>
    </row>
    <row r="19" spans="1:6" ht="21" customHeight="1" x14ac:dyDescent="0.2">
      <c r="A19" s="551"/>
      <c r="B19" s="137" t="s">
        <v>264</v>
      </c>
      <c r="C19" s="138"/>
      <c r="D19" s="138"/>
      <c r="E19" s="138"/>
      <c r="F19" s="138"/>
    </row>
    <row r="20" spans="1:6" ht="18.75" customHeight="1" x14ac:dyDescent="0.2">
      <c r="A20" s="140" t="s">
        <v>266</v>
      </c>
      <c r="B20" s="141"/>
      <c r="C20" s="141">
        <f>SUM(C8:C19)</f>
        <v>2483055.92</v>
      </c>
      <c r="D20" s="141"/>
      <c r="E20" s="141"/>
      <c r="F20" s="141"/>
    </row>
    <row r="22" spans="1:6" x14ac:dyDescent="0.2">
      <c r="A22" s="182"/>
      <c r="B22" s="182"/>
      <c r="C22" s="182"/>
    </row>
    <row r="23" spans="1:6" ht="32.25" x14ac:dyDescent="0.3">
      <c r="A23" s="183" t="s">
        <v>269</v>
      </c>
      <c r="B23" s="184">
        <f>C20</f>
        <v>2483055.92</v>
      </c>
      <c r="C23" s="185"/>
      <c r="D23" s="1"/>
      <c r="E23" s="1"/>
      <c r="F23" s="1"/>
    </row>
    <row r="24" spans="1:6" x14ac:dyDescent="0.2">
      <c r="A24" s="182"/>
      <c r="B24" s="182"/>
      <c r="C24" s="182"/>
    </row>
    <row r="25" spans="1:6" ht="24.75" customHeight="1" x14ac:dyDescent="0.2">
      <c r="A25" s="182"/>
      <c r="B25" s="182"/>
      <c r="C25" s="182"/>
    </row>
    <row r="26" spans="1:6" x14ac:dyDescent="0.2">
      <c r="A26" s="186" t="s">
        <v>268</v>
      </c>
      <c r="B26" s="186"/>
      <c r="C26" s="182"/>
    </row>
    <row r="27" spans="1:6" x14ac:dyDescent="0.2">
      <c r="A27" s="186" t="s">
        <v>271</v>
      </c>
      <c r="B27" s="182"/>
      <c r="C27" s="182"/>
    </row>
    <row r="28" spans="1:6" x14ac:dyDescent="0.2">
      <c r="A28" s="182"/>
      <c r="B28" s="182"/>
      <c r="C28" s="182"/>
    </row>
    <row r="29" spans="1:6" x14ac:dyDescent="0.2">
      <c r="A29" s="182"/>
      <c r="B29" s="182"/>
      <c r="C29" s="182"/>
    </row>
    <row r="30" spans="1:6" x14ac:dyDescent="0.2">
      <c r="A30" s="182"/>
      <c r="B30" s="182"/>
      <c r="C30" s="182"/>
    </row>
  </sheetData>
  <mergeCells count="10">
    <mergeCell ref="A8:A14"/>
    <mergeCell ref="A5:F5"/>
    <mergeCell ref="A15:A16"/>
    <mergeCell ref="A17:A19"/>
    <mergeCell ref="A3:F3"/>
    <mergeCell ref="A6:A7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K2" sqref="K2"/>
    </sheetView>
  </sheetViews>
  <sheetFormatPr defaultColWidth="9.140625" defaultRowHeight="15.75" x14ac:dyDescent="0.25"/>
  <cols>
    <col min="1" max="1" width="9.140625" style="145"/>
    <col min="2" max="2" width="23.42578125" style="145" customWidth="1"/>
    <col min="3" max="5" width="9.140625" style="145"/>
    <col min="6" max="6" width="14.28515625" style="145" customWidth="1"/>
    <col min="7" max="7" width="9.140625" style="145"/>
    <col min="8" max="8" width="14.42578125" style="145" customWidth="1"/>
    <col min="9" max="9" width="15.140625" style="145" bestFit="1" customWidth="1"/>
    <col min="10" max="10" width="15.42578125" style="145" bestFit="1" customWidth="1"/>
    <col min="11" max="11" width="28.28515625" style="145" customWidth="1"/>
    <col min="12" max="16384" width="9.140625" style="145"/>
  </cols>
  <sheetData>
    <row r="1" spans="1:11" x14ac:dyDescent="0.25">
      <c r="K1" s="145" t="s">
        <v>302</v>
      </c>
    </row>
    <row r="3" spans="1:11" ht="72" customHeight="1" x14ac:dyDescent="0.25">
      <c r="B3" s="558" t="s">
        <v>290</v>
      </c>
      <c r="C3" s="558"/>
      <c r="D3" s="558"/>
      <c r="E3" s="558"/>
      <c r="F3" s="558"/>
      <c r="G3" s="558"/>
      <c r="H3" s="558"/>
      <c r="I3" s="558"/>
      <c r="J3" s="558"/>
      <c r="K3" s="558"/>
    </row>
    <row r="4" spans="1:11" ht="15.75" customHeight="1" x14ac:dyDescent="0.25">
      <c r="A4" s="557" t="s">
        <v>37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</row>
    <row r="6" spans="1:11" ht="141.75" x14ac:dyDescent="0.25">
      <c r="A6" s="146" t="s">
        <v>53</v>
      </c>
      <c r="B6" s="147" t="s">
        <v>69</v>
      </c>
      <c r="C6" s="147" t="s">
        <v>226</v>
      </c>
      <c r="D6" s="147" t="s">
        <v>275</v>
      </c>
      <c r="E6" s="147" t="s">
        <v>276</v>
      </c>
      <c r="F6" s="147" t="s">
        <v>277</v>
      </c>
      <c r="G6" s="147" t="s">
        <v>106</v>
      </c>
      <c r="H6" s="147" t="s">
        <v>278</v>
      </c>
      <c r="I6" s="147" t="s">
        <v>279</v>
      </c>
      <c r="J6" s="147" t="s">
        <v>280</v>
      </c>
      <c r="K6" s="148" t="s">
        <v>281</v>
      </c>
    </row>
    <row r="7" spans="1:11" ht="31.5" x14ac:dyDescent="0.25">
      <c r="A7" s="146">
        <v>1</v>
      </c>
      <c r="B7" s="149" t="s">
        <v>282</v>
      </c>
      <c r="C7" s="150"/>
      <c r="D7" s="150"/>
      <c r="E7" s="151"/>
      <c r="F7" s="150"/>
      <c r="G7" s="150"/>
      <c r="H7" s="152"/>
      <c r="I7" s="152"/>
      <c r="J7" s="153"/>
      <c r="K7" s="154"/>
    </row>
    <row r="8" spans="1:11" ht="31.5" x14ac:dyDescent="0.25">
      <c r="A8" s="146">
        <v>2</v>
      </c>
      <c r="B8" s="149" t="s">
        <v>282</v>
      </c>
      <c r="C8" s="150"/>
      <c r="D8" s="150"/>
      <c r="E8" s="151"/>
      <c r="F8" s="146"/>
      <c r="G8" s="150"/>
      <c r="H8" s="152"/>
      <c r="I8" s="152"/>
      <c r="J8" s="153"/>
      <c r="K8" s="155"/>
    </row>
    <row r="9" spans="1:11" x14ac:dyDescent="0.25">
      <c r="A9" s="554" t="s">
        <v>283</v>
      </c>
      <c r="B9" s="555"/>
      <c r="C9" s="555"/>
      <c r="D9" s="555"/>
      <c r="E9" s="555"/>
      <c r="F9" s="555"/>
      <c r="G9" s="556"/>
      <c r="H9" s="156">
        <f>SUM(H7:H8)</f>
        <v>0</v>
      </c>
      <c r="I9" s="156">
        <f>SUM(I7:I8)</f>
        <v>0</v>
      </c>
      <c r="J9" s="156">
        <f>SUM(J7:J8)</f>
        <v>0</v>
      </c>
      <c r="K9" s="157"/>
    </row>
    <row r="10" spans="1:11" x14ac:dyDescent="0.25">
      <c r="A10" s="146">
        <v>1</v>
      </c>
      <c r="B10" s="149"/>
      <c r="C10" s="150"/>
      <c r="D10" s="150"/>
      <c r="E10" s="151"/>
      <c r="F10" s="151"/>
      <c r="G10" s="150"/>
      <c r="H10" s="152"/>
      <c r="I10" s="152"/>
      <c r="J10" s="153"/>
      <c r="K10" s="154"/>
    </row>
    <row r="11" spans="1:11" x14ac:dyDescent="0.25">
      <c r="A11" s="146">
        <v>2</v>
      </c>
      <c r="B11" s="149"/>
      <c r="C11" s="150"/>
      <c r="D11" s="150"/>
      <c r="E11" s="151"/>
      <c r="F11" s="151"/>
      <c r="G11" s="150"/>
      <c r="H11" s="152"/>
      <c r="I11" s="152"/>
      <c r="J11" s="153"/>
      <c r="K11" s="559"/>
    </row>
    <row r="12" spans="1:11" x14ac:dyDescent="0.25">
      <c r="A12" s="146">
        <v>3</v>
      </c>
      <c r="B12" s="149"/>
      <c r="C12" s="150"/>
      <c r="D12" s="150"/>
      <c r="E12" s="151"/>
      <c r="F12" s="151"/>
      <c r="G12" s="150"/>
      <c r="H12" s="152"/>
      <c r="I12" s="152"/>
      <c r="J12" s="153"/>
      <c r="K12" s="560"/>
    </row>
    <row r="13" spans="1:11" x14ac:dyDescent="0.25">
      <c r="A13" s="146">
        <v>4</v>
      </c>
      <c r="B13" s="149"/>
      <c r="C13" s="150"/>
      <c r="D13" s="150"/>
      <c r="E13" s="151"/>
      <c r="F13" s="151"/>
      <c r="G13" s="150"/>
      <c r="H13" s="152"/>
      <c r="I13" s="152"/>
      <c r="J13" s="153"/>
      <c r="K13" s="559"/>
    </row>
    <row r="14" spans="1:11" x14ac:dyDescent="0.25">
      <c r="A14" s="146">
        <v>5</v>
      </c>
      <c r="B14" s="149"/>
      <c r="C14" s="150"/>
      <c r="D14" s="150"/>
      <c r="E14" s="151"/>
      <c r="F14" s="151"/>
      <c r="G14" s="150"/>
      <c r="H14" s="152"/>
      <c r="I14" s="152"/>
      <c r="J14" s="153"/>
      <c r="K14" s="560"/>
    </row>
    <row r="15" spans="1:11" x14ac:dyDescent="0.25">
      <c r="A15" s="158">
        <v>6</v>
      </c>
      <c r="B15" s="149"/>
      <c r="C15" s="150"/>
      <c r="D15" s="150"/>
      <c r="E15" s="151"/>
      <c r="F15" s="151"/>
      <c r="G15" s="150"/>
      <c r="H15" s="152"/>
      <c r="I15" s="152"/>
      <c r="J15" s="153"/>
      <c r="K15" s="559"/>
    </row>
    <row r="16" spans="1:11" x14ac:dyDescent="0.25">
      <c r="A16" s="158">
        <v>7</v>
      </c>
      <c r="B16" s="149"/>
      <c r="C16" s="150"/>
      <c r="D16" s="150"/>
      <c r="E16" s="151"/>
      <c r="F16" s="151"/>
      <c r="G16" s="150"/>
      <c r="H16" s="152"/>
      <c r="I16" s="152"/>
      <c r="J16" s="153"/>
      <c r="K16" s="560"/>
    </row>
    <row r="17" spans="1:11" x14ac:dyDescent="0.25">
      <c r="A17" s="554" t="s">
        <v>284</v>
      </c>
      <c r="B17" s="555"/>
      <c r="C17" s="555"/>
      <c r="D17" s="555"/>
      <c r="E17" s="555"/>
      <c r="F17" s="555"/>
      <c r="G17" s="556"/>
      <c r="H17" s="156">
        <f>SUM(H10:H16)</f>
        <v>0</v>
      </c>
      <c r="I17" s="156">
        <f>SUM(I10:I16)</f>
        <v>0</v>
      </c>
      <c r="J17" s="156">
        <f>SUM(J10:J16)</f>
        <v>0</v>
      </c>
      <c r="K17" s="159"/>
    </row>
    <row r="20" spans="1:11" x14ac:dyDescent="0.25">
      <c r="B20" s="145" t="s">
        <v>285</v>
      </c>
      <c r="C20" s="145" t="s">
        <v>286</v>
      </c>
    </row>
    <row r="21" spans="1:11" x14ac:dyDescent="0.25">
      <c r="C21" s="145" t="s">
        <v>287</v>
      </c>
    </row>
    <row r="23" spans="1:11" x14ac:dyDescent="0.25">
      <c r="B23" s="145" t="s">
        <v>288</v>
      </c>
      <c r="C23" s="145" t="s">
        <v>286</v>
      </c>
    </row>
    <row r="24" spans="1:11" x14ac:dyDescent="0.25">
      <c r="C24" s="145" t="s">
        <v>287</v>
      </c>
    </row>
  </sheetData>
  <mergeCells count="7">
    <mergeCell ref="A17:G17"/>
    <mergeCell ref="A4:K4"/>
    <mergeCell ref="B3:K3"/>
    <mergeCell ref="A9:G9"/>
    <mergeCell ref="K11:K12"/>
    <mergeCell ref="K13:K14"/>
    <mergeCell ref="K15:K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3" sqref="E13"/>
    </sheetView>
  </sheetViews>
  <sheetFormatPr defaultRowHeight="15" x14ac:dyDescent="0.25"/>
  <cols>
    <col min="1" max="1" width="22.5703125" style="11" customWidth="1"/>
    <col min="2" max="2" width="20.140625" style="11" customWidth="1"/>
    <col min="3" max="3" width="18.42578125" style="11" customWidth="1"/>
    <col min="4" max="4" width="17.140625" style="11" customWidth="1"/>
    <col min="5" max="5" width="17.85546875" style="11" customWidth="1"/>
    <col min="6" max="6" width="18.140625" style="11" customWidth="1"/>
    <col min="7" max="7" width="9.140625" style="11"/>
    <col min="8" max="8" width="10.7109375" style="11" customWidth="1"/>
    <col min="9" max="9" width="10.85546875" style="11" customWidth="1"/>
    <col min="10" max="10" width="11" style="11" customWidth="1"/>
    <col min="11" max="11" width="10.28515625" style="11" customWidth="1"/>
    <col min="12" max="16384" width="9.140625" style="11"/>
  </cols>
  <sheetData>
    <row r="1" spans="1:6" ht="15.75" x14ac:dyDescent="0.25">
      <c r="A1" s="91"/>
      <c r="B1" s="91"/>
      <c r="C1" s="91"/>
      <c r="D1" s="92"/>
      <c r="E1" s="91"/>
      <c r="F1" s="145" t="s">
        <v>311</v>
      </c>
    </row>
    <row r="2" spans="1:6" x14ac:dyDescent="0.25">
      <c r="A2" s="561" t="s">
        <v>102</v>
      </c>
      <c r="B2" s="561"/>
      <c r="C2" s="561"/>
      <c r="D2" s="561"/>
      <c r="E2" s="561"/>
      <c r="F2" s="561"/>
    </row>
    <row r="3" spans="1:6" ht="18" customHeight="1" x14ac:dyDescent="0.25">
      <c r="A3" s="562"/>
      <c r="B3" s="562"/>
      <c r="C3" s="562"/>
      <c r="D3" s="562"/>
      <c r="E3" s="144"/>
      <c r="F3" s="144"/>
    </row>
    <row r="4" spans="1:6" x14ac:dyDescent="0.25">
      <c r="A4" s="563" t="s">
        <v>336</v>
      </c>
      <c r="B4" s="563"/>
      <c r="C4" s="563"/>
      <c r="D4" s="563"/>
      <c r="E4" s="563"/>
      <c r="F4" s="563"/>
    </row>
    <row r="5" spans="1:6" x14ac:dyDescent="0.25">
      <c r="A5" s="93"/>
      <c r="B5" s="93"/>
      <c r="C5" s="93"/>
      <c r="D5" s="93"/>
      <c r="E5" s="91"/>
      <c r="F5" s="91"/>
    </row>
    <row r="6" spans="1:6" x14ac:dyDescent="0.25">
      <c r="A6" s="564" t="s">
        <v>42</v>
      </c>
      <c r="B6" s="564" t="s">
        <v>43</v>
      </c>
      <c r="C6" s="564" t="s">
        <v>139</v>
      </c>
      <c r="D6" s="564"/>
      <c r="E6" s="564" t="s">
        <v>140</v>
      </c>
      <c r="F6" s="564"/>
    </row>
    <row r="7" spans="1:6" x14ac:dyDescent="0.25">
      <c r="A7" s="564"/>
      <c r="B7" s="564"/>
      <c r="C7" s="94" t="s">
        <v>142</v>
      </c>
      <c r="D7" s="94" t="s">
        <v>141</v>
      </c>
      <c r="E7" s="94" t="s">
        <v>142</v>
      </c>
      <c r="F7" s="94" t="s">
        <v>141</v>
      </c>
    </row>
    <row r="8" spans="1:6" ht="45" x14ac:dyDescent="0.25">
      <c r="A8" s="160" t="s">
        <v>365</v>
      </c>
      <c r="B8" s="95" t="s">
        <v>44</v>
      </c>
      <c r="C8" s="95">
        <v>1022</v>
      </c>
      <c r="D8" s="95">
        <v>1099</v>
      </c>
      <c r="E8" s="331">
        <v>533</v>
      </c>
      <c r="F8" s="95">
        <v>533</v>
      </c>
    </row>
    <row r="9" spans="1:6" ht="51" customHeight="1" x14ac:dyDescent="0.25">
      <c r="A9" s="160" t="s">
        <v>364</v>
      </c>
      <c r="B9" s="95" t="s">
        <v>44</v>
      </c>
      <c r="C9" s="95">
        <v>1033</v>
      </c>
      <c r="D9" s="95">
        <v>1033</v>
      </c>
      <c r="E9" s="331">
        <v>563</v>
      </c>
      <c r="F9" s="95">
        <v>563</v>
      </c>
    </row>
    <row r="10" spans="1:6" ht="45" customHeight="1" x14ac:dyDescent="0.25">
      <c r="A10" s="160" t="s">
        <v>363</v>
      </c>
      <c r="B10" s="95" t="s">
        <v>44</v>
      </c>
      <c r="C10" s="95">
        <v>1024</v>
      </c>
      <c r="D10" s="95">
        <v>1058</v>
      </c>
      <c r="E10" s="331">
        <v>581</v>
      </c>
      <c r="F10" s="95">
        <v>581</v>
      </c>
    </row>
    <row r="11" spans="1:6" ht="42.75" customHeight="1" x14ac:dyDescent="0.25">
      <c r="A11" s="160" t="s">
        <v>485</v>
      </c>
      <c r="B11" s="95" t="s">
        <v>44</v>
      </c>
      <c r="C11" s="95">
        <v>1038</v>
      </c>
      <c r="D11" s="331">
        <v>1038</v>
      </c>
      <c r="E11" s="331">
        <v>611</v>
      </c>
      <c r="F11" s="95">
        <v>611</v>
      </c>
    </row>
    <row r="12" spans="1:6" ht="45" x14ac:dyDescent="0.25">
      <c r="A12" s="160" t="s">
        <v>484</v>
      </c>
      <c r="B12" s="95" t="s">
        <v>44</v>
      </c>
      <c r="C12" s="95">
        <v>1071</v>
      </c>
      <c r="D12" s="128">
        <v>1071</v>
      </c>
      <c r="E12" s="332">
        <v>669</v>
      </c>
      <c r="F12" s="128">
        <v>669</v>
      </c>
    </row>
    <row r="13" spans="1:6" ht="39" customHeight="1" x14ac:dyDescent="0.25">
      <c r="A13" s="160" t="s">
        <v>483</v>
      </c>
      <c r="B13" s="95" t="s">
        <v>44</v>
      </c>
      <c r="C13" s="128">
        <v>1086</v>
      </c>
      <c r="D13" s="96" t="s">
        <v>41</v>
      </c>
      <c r="E13" s="331">
        <v>702</v>
      </c>
      <c r="F13" s="96" t="s">
        <v>41</v>
      </c>
    </row>
    <row r="14" spans="1:6" s="161" customFormat="1" x14ac:dyDescent="0.25">
      <c r="A14" s="2"/>
      <c r="B14" s="2"/>
    </row>
    <row r="15" spans="1:6" s="161" customFormat="1" x14ac:dyDescent="0.25">
      <c r="A15" s="2"/>
      <c r="B15" s="2"/>
    </row>
    <row r="16" spans="1:6" s="161" customFormat="1" x14ac:dyDescent="0.25">
      <c r="A16" s="2"/>
      <c r="B16" s="2"/>
    </row>
    <row r="17" spans="1:2" s="161" customFormat="1" x14ac:dyDescent="0.25">
      <c r="A17" s="3"/>
      <c r="B17" s="3"/>
    </row>
    <row r="18" spans="1:2" s="161" customFormat="1" x14ac:dyDescent="0.25">
      <c r="A18" s="3"/>
      <c r="B18" s="3"/>
    </row>
  </sheetData>
  <mergeCells count="7">
    <mergeCell ref="A2:F2"/>
    <mergeCell ref="A3:D3"/>
    <mergeCell ref="A4:F4"/>
    <mergeCell ref="A6:A7"/>
    <mergeCell ref="B6:B7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0"/>
  <sheetViews>
    <sheetView topLeftCell="A13" zoomScale="80" zoomScaleNormal="80" workbookViewId="0">
      <selection activeCell="C17" sqref="C17"/>
    </sheetView>
  </sheetViews>
  <sheetFormatPr defaultRowHeight="12.75" x14ac:dyDescent="0.2"/>
  <cols>
    <col min="2" max="2" width="18.7109375" customWidth="1"/>
    <col min="3" max="4" width="12.42578125" customWidth="1"/>
    <col min="5" max="5" width="15.5703125" customWidth="1"/>
    <col min="6" max="6" width="13.28515625" customWidth="1"/>
    <col min="7" max="7" width="11" customWidth="1"/>
    <col min="8" max="8" width="16" customWidth="1"/>
    <col min="9" max="9" width="15" customWidth="1"/>
    <col min="10" max="10" width="20.28515625" customWidth="1"/>
    <col min="11" max="19" width="13.28515625" customWidth="1"/>
    <col min="20" max="22" width="14" customWidth="1"/>
  </cols>
  <sheetData>
    <row r="1" spans="1:22" ht="15.75" x14ac:dyDescent="0.25">
      <c r="J1" s="48" t="s">
        <v>170</v>
      </c>
    </row>
    <row r="2" spans="1:22" ht="14.25" x14ac:dyDescent="0.2">
      <c r="A2" s="442" t="s">
        <v>319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22" ht="14.25" x14ac:dyDescent="0.2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22" ht="15" x14ac:dyDescent="0.25">
      <c r="A4" s="444" t="s">
        <v>37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</row>
    <row r="5" spans="1:22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22" ht="15" customHeight="1" x14ac:dyDescent="0.25">
      <c r="A6" s="445" t="s">
        <v>53</v>
      </c>
      <c r="B6" s="445" t="s">
        <v>158</v>
      </c>
      <c r="C6" s="445" t="s">
        <v>174</v>
      </c>
      <c r="D6" s="445" t="s">
        <v>330</v>
      </c>
      <c r="E6" s="445" t="s">
        <v>99</v>
      </c>
      <c r="F6" s="445" t="s">
        <v>100</v>
      </c>
      <c r="G6" s="445" t="s">
        <v>101</v>
      </c>
      <c r="H6" s="448" t="s">
        <v>379</v>
      </c>
      <c r="I6" s="449"/>
      <c r="J6" s="450"/>
      <c r="K6" s="447" t="s">
        <v>179</v>
      </c>
      <c r="L6" s="447"/>
      <c r="M6" s="447"/>
      <c r="N6" s="447"/>
      <c r="O6" s="447"/>
      <c r="P6" s="447"/>
      <c r="Q6" s="447"/>
      <c r="R6" s="447"/>
      <c r="S6" s="447"/>
      <c r="T6" s="448" t="s">
        <v>221</v>
      </c>
      <c r="U6" s="449"/>
      <c r="V6" s="450"/>
    </row>
    <row r="7" spans="1:22" ht="15" x14ac:dyDescent="0.25">
      <c r="A7" s="445"/>
      <c r="B7" s="445"/>
      <c r="C7" s="445"/>
      <c r="D7" s="445"/>
      <c r="E7" s="445"/>
      <c r="F7" s="445"/>
      <c r="G7" s="445"/>
      <c r="H7" s="451"/>
      <c r="I7" s="452"/>
      <c r="J7" s="453"/>
      <c r="K7" s="447" t="s">
        <v>224</v>
      </c>
      <c r="L7" s="447"/>
      <c r="M7" s="447"/>
      <c r="N7" s="447" t="s">
        <v>223</v>
      </c>
      <c r="O7" s="447"/>
      <c r="P7" s="447"/>
      <c r="Q7" s="447" t="s">
        <v>222</v>
      </c>
      <c r="R7" s="447"/>
      <c r="S7" s="447"/>
      <c r="T7" s="451"/>
      <c r="U7" s="452"/>
      <c r="V7" s="453"/>
    </row>
    <row r="8" spans="1:22" ht="15" customHeight="1" x14ac:dyDescent="0.2">
      <c r="A8" s="445"/>
      <c r="B8" s="445"/>
      <c r="C8" s="445"/>
      <c r="D8" s="445"/>
      <c r="E8" s="445"/>
      <c r="F8" s="445"/>
      <c r="G8" s="445"/>
      <c r="H8" s="445" t="s">
        <v>175</v>
      </c>
      <c r="I8" s="445" t="s">
        <v>57</v>
      </c>
      <c r="J8" s="454"/>
      <c r="K8" s="445" t="s">
        <v>180</v>
      </c>
      <c r="L8" s="445" t="s">
        <v>57</v>
      </c>
      <c r="M8" s="454"/>
      <c r="N8" s="445" t="s">
        <v>180</v>
      </c>
      <c r="O8" s="445" t="s">
        <v>57</v>
      </c>
      <c r="P8" s="454"/>
      <c r="Q8" s="445" t="s">
        <v>180</v>
      </c>
      <c r="R8" s="445" t="s">
        <v>57</v>
      </c>
      <c r="S8" s="454"/>
      <c r="T8" s="445" t="s">
        <v>180</v>
      </c>
      <c r="U8" s="445" t="s">
        <v>57</v>
      </c>
      <c r="V8" s="454"/>
    </row>
    <row r="9" spans="1:22" ht="114" x14ac:dyDescent="0.2">
      <c r="A9" s="445"/>
      <c r="B9" s="445"/>
      <c r="C9" s="445"/>
      <c r="D9" s="445"/>
      <c r="E9" s="445"/>
      <c r="F9" s="445"/>
      <c r="G9" s="445"/>
      <c r="H9" s="446"/>
      <c r="I9" s="246" t="s">
        <v>58</v>
      </c>
      <c r="J9" s="246" t="s">
        <v>331</v>
      </c>
      <c r="K9" s="446"/>
      <c r="L9" s="246" t="s">
        <v>58</v>
      </c>
      <c r="M9" s="246" t="s">
        <v>331</v>
      </c>
      <c r="N9" s="446"/>
      <c r="O9" s="246" t="s">
        <v>58</v>
      </c>
      <c r="P9" s="246" t="s">
        <v>331</v>
      </c>
      <c r="Q9" s="446"/>
      <c r="R9" s="246" t="s">
        <v>58</v>
      </c>
      <c r="S9" s="246" t="s">
        <v>331</v>
      </c>
      <c r="T9" s="446"/>
      <c r="U9" s="246" t="s">
        <v>58</v>
      </c>
      <c r="V9" s="246" t="s">
        <v>331</v>
      </c>
    </row>
    <row r="10" spans="1:22" ht="14.25" x14ac:dyDescent="0.2">
      <c r="A10" s="246">
        <v>1</v>
      </c>
      <c r="B10" s="246">
        <v>2</v>
      </c>
      <c r="C10" s="246">
        <v>3</v>
      </c>
      <c r="D10" s="246">
        <v>4</v>
      </c>
      <c r="E10" s="246">
        <v>5</v>
      </c>
      <c r="F10" s="246">
        <v>6</v>
      </c>
      <c r="G10" s="246">
        <v>7</v>
      </c>
      <c r="H10" s="246">
        <v>8</v>
      </c>
      <c r="I10" s="246">
        <v>9</v>
      </c>
      <c r="J10" s="246">
        <v>10</v>
      </c>
      <c r="K10" s="246">
        <v>11</v>
      </c>
      <c r="L10" s="246">
        <v>12</v>
      </c>
      <c r="M10" s="246">
        <v>13</v>
      </c>
      <c r="N10" s="246">
        <v>14</v>
      </c>
      <c r="O10" s="246">
        <v>15</v>
      </c>
      <c r="P10" s="246">
        <v>16</v>
      </c>
      <c r="Q10" s="246">
        <v>17</v>
      </c>
      <c r="R10" s="246">
        <v>18</v>
      </c>
      <c r="S10" s="246">
        <v>19</v>
      </c>
      <c r="T10" s="246">
        <v>20</v>
      </c>
      <c r="U10" s="246">
        <v>21</v>
      </c>
      <c r="V10" s="246">
        <v>22</v>
      </c>
    </row>
    <row r="11" spans="1:22" ht="45" x14ac:dyDescent="0.25">
      <c r="A11" s="32">
        <v>1</v>
      </c>
      <c r="B11" s="247" t="s">
        <v>143</v>
      </c>
      <c r="C11" s="247" t="s">
        <v>380</v>
      </c>
      <c r="D11" s="247" t="s">
        <v>381</v>
      </c>
      <c r="E11" s="246">
        <v>6000</v>
      </c>
      <c r="F11" s="246">
        <v>30</v>
      </c>
      <c r="G11" s="246">
        <v>2</v>
      </c>
      <c r="H11" s="8">
        <f>E11*F11*G11</f>
        <v>360000</v>
      </c>
      <c r="I11" s="246">
        <v>0</v>
      </c>
      <c r="J11" s="290">
        <f>H11</f>
        <v>360000</v>
      </c>
      <c r="K11" s="8">
        <f>L11+M11</f>
        <v>0</v>
      </c>
      <c r="L11" s="246"/>
      <c r="M11" s="246"/>
      <c r="N11" s="8">
        <f>O11+P11</f>
        <v>0</v>
      </c>
      <c r="O11" s="8"/>
      <c r="P11" s="246"/>
      <c r="Q11" s="8">
        <f>R11+S11</f>
        <v>0</v>
      </c>
      <c r="R11" s="246"/>
      <c r="S11" s="246"/>
      <c r="T11" s="127">
        <f>V11+U11</f>
        <v>360000</v>
      </c>
      <c r="U11" s="127">
        <f>I11+L11+O11+R11</f>
        <v>0</v>
      </c>
      <c r="V11" s="127">
        <f>J11+M11+P11+S11</f>
        <v>360000</v>
      </c>
    </row>
    <row r="12" spans="1:22" ht="45" x14ac:dyDescent="0.25">
      <c r="A12" s="32">
        <v>2</v>
      </c>
      <c r="B12" s="247" t="s">
        <v>144</v>
      </c>
      <c r="C12" s="247" t="s">
        <v>380</v>
      </c>
      <c r="D12" s="247" t="s">
        <v>381</v>
      </c>
      <c r="E12" s="246">
        <v>1600</v>
      </c>
      <c r="F12" s="246">
        <v>30</v>
      </c>
      <c r="G12" s="246">
        <v>5</v>
      </c>
      <c r="H12" s="8">
        <f>E12*F12*G12</f>
        <v>240000</v>
      </c>
      <c r="I12" s="246">
        <v>0</v>
      </c>
      <c r="J12" s="290">
        <f t="shared" ref="J12:J13" si="0">H12</f>
        <v>240000</v>
      </c>
      <c r="K12" s="8">
        <f t="shared" ref="K12:K13" si="1">L12+M12</f>
        <v>0</v>
      </c>
      <c r="L12" s="246"/>
      <c r="M12" s="246"/>
      <c r="N12" s="8">
        <f t="shared" ref="N12:N13" si="2">O12+P12</f>
        <v>0</v>
      </c>
      <c r="O12" s="8"/>
      <c r="P12" s="246"/>
      <c r="Q12" s="8">
        <f t="shared" ref="Q12:Q13" si="3">R12+S12</f>
        <v>0</v>
      </c>
      <c r="R12" s="246"/>
      <c r="S12" s="246"/>
      <c r="T12" s="127">
        <f t="shared" ref="T12:T13" si="4">V12+U12</f>
        <v>240000</v>
      </c>
      <c r="U12" s="127">
        <f t="shared" ref="U12:V13" si="5">I12+L12+O12+R12</f>
        <v>0</v>
      </c>
      <c r="V12" s="127">
        <f t="shared" si="5"/>
        <v>240000</v>
      </c>
    </row>
    <row r="13" spans="1:22" ht="45" x14ac:dyDescent="0.25">
      <c r="A13" s="32">
        <v>3</v>
      </c>
      <c r="B13" s="247" t="s">
        <v>145</v>
      </c>
      <c r="C13" s="247" t="s">
        <v>380</v>
      </c>
      <c r="D13" s="247" t="s">
        <v>381</v>
      </c>
      <c r="E13" s="8">
        <v>400</v>
      </c>
      <c r="F13" s="8">
        <v>30</v>
      </c>
      <c r="G13" s="8">
        <v>7</v>
      </c>
      <c r="H13" s="8">
        <f>E13*F13*G13</f>
        <v>84000</v>
      </c>
      <c r="I13" s="8">
        <v>0</v>
      </c>
      <c r="J13" s="290">
        <f t="shared" si="0"/>
        <v>84000</v>
      </c>
      <c r="K13" s="8">
        <f t="shared" si="1"/>
        <v>0</v>
      </c>
      <c r="L13" s="8"/>
      <c r="M13" s="8"/>
      <c r="N13" s="8">
        <f t="shared" si="2"/>
        <v>0</v>
      </c>
      <c r="O13" s="8"/>
      <c r="P13" s="8"/>
      <c r="Q13" s="8">
        <f t="shared" si="3"/>
        <v>0</v>
      </c>
      <c r="R13" s="8"/>
      <c r="S13" s="8"/>
      <c r="T13" s="127">
        <f t="shared" si="4"/>
        <v>84000</v>
      </c>
      <c r="U13" s="127">
        <f t="shared" si="5"/>
        <v>0</v>
      </c>
      <c r="V13" s="127">
        <f t="shared" si="5"/>
        <v>84000</v>
      </c>
    </row>
    <row r="14" spans="1:22" ht="14.25" x14ac:dyDescent="0.2">
      <c r="A14" s="455" t="s">
        <v>0</v>
      </c>
      <c r="B14" s="456"/>
      <c r="C14" s="456"/>
      <c r="D14" s="456"/>
      <c r="E14" s="456"/>
      <c r="F14" s="456"/>
      <c r="G14" s="248"/>
      <c r="H14" s="31">
        <f t="shared" ref="H14:V14" si="6">SUM(H13)</f>
        <v>84000</v>
      </c>
      <c r="I14" s="31">
        <f t="shared" si="6"/>
        <v>0</v>
      </c>
      <c r="J14" s="31">
        <f t="shared" si="6"/>
        <v>84000</v>
      </c>
      <c r="K14" s="31">
        <f t="shared" si="6"/>
        <v>0</v>
      </c>
      <c r="L14" s="31">
        <f t="shared" si="6"/>
        <v>0</v>
      </c>
      <c r="M14" s="31">
        <f t="shared" si="6"/>
        <v>0</v>
      </c>
      <c r="N14" s="31">
        <f t="shared" si="6"/>
        <v>0</v>
      </c>
      <c r="O14" s="31">
        <f t="shared" si="6"/>
        <v>0</v>
      </c>
      <c r="P14" s="31">
        <f t="shared" si="6"/>
        <v>0</v>
      </c>
      <c r="Q14" s="31">
        <f t="shared" si="6"/>
        <v>0</v>
      </c>
      <c r="R14" s="31">
        <f t="shared" si="6"/>
        <v>0</v>
      </c>
      <c r="S14" s="31">
        <f t="shared" si="6"/>
        <v>0</v>
      </c>
      <c r="T14" s="31">
        <f t="shared" si="6"/>
        <v>84000</v>
      </c>
      <c r="U14" s="31">
        <f t="shared" si="6"/>
        <v>0</v>
      </c>
      <c r="V14" s="31">
        <f t="shared" si="6"/>
        <v>84000</v>
      </c>
    </row>
    <row r="15" spans="1:22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22" x14ac:dyDescent="0.2">
      <c r="B16" s="364" t="s">
        <v>473</v>
      </c>
      <c r="C16" s="365">
        <f>J13</f>
        <v>84000</v>
      </c>
    </row>
    <row r="17" spans="1:22" x14ac:dyDescent="0.2">
      <c r="B17" s="364" t="s">
        <v>474</v>
      </c>
      <c r="C17" s="365">
        <f>J11+J12</f>
        <v>600000</v>
      </c>
    </row>
    <row r="20" spans="1:22" ht="15" x14ac:dyDescent="0.25">
      <c r="A20" s="445" t="s">
        <v>53</v>
      </c>
      <c r="B20" s="445" t="s">
        <v>158</v>
      </c>
      <c r="C20" s="445" t="s">
        <v>174</v>
      </c>
      <c r="D20" s="445" t="s">
        <v>330</v>
      </c>
      <c r="E20" s="445" t="s">
        <v>387</v>
      </c>
      <c r="F20" s="445" t="s">
        <v>100</v>
      </c>
      <c r="G20" s="445" t="s">
        <v>101</v>
      </c>
      <c r="H20" s="448" t="s">
        <v>253</v>
      </c>
      <c r="I20" s="449"/>
      <c r="J20" s="450"/>
      <c r="K20" s="447" t="s">
        <v>179</v>
      </c>
      <c r="L20" s="447"/>
      <c r="M20" s="447"/>
      <c r="N20" s="447"/>
      <c r="O20" s="447"/>
      <c r="P20" s="447"/>
      <c r="Q20" s="447"/>
      <c r="R20" s="447"/>
      <c r="S20" s="447"/>
      <c r="T20" s="448" t="s">
        <v>221</v>
      </c>
      <c r="U20" s="449"/>
      <c r="V20" s="450"/>
    </row>
    <row r="21" spans="1:22" ht="15" x14ac:dyDescent="0.25">
      <c r="A21" s="445"/>
      <c r="B21" s="445"/>
      <c r="C21" s="445"/>
      <c r="D21" s="445"/>
      <c r="E21" s="445"/>
      <c r="F21" s="445"/>
      <c r="G21" s="445"/>
      <c r="H21" s="451"/>
      <c r="I21" s="452"/>
      <c r="J21" s="453"/>
      <c r="K21" s="447" t="s">
        <v>224</v>
      </c>
      <c r="L21" s="447"/>
      <c r="M21" s="447"/>
      <c r="N21" s="447" t="s">
        <v>223</v>
      </c>
      <c r="O21" s="447"/>
      <c r="P21" s="447"/>
      <c r="Q21" s="447" t="s">
        <v>222</v>
      </c>
      <c r="R21" s="447"/>
      <c r="S21" s="447"/>
      <c r="T21" s="451"/>
      <c r="U21" s="452"/>
      <c r="V21" s="453"/>
    </row>
    <row r="22" spans="1:22" ht="15" x14ac:dyDescent="0.2">
      <c r="A22" s="445"/>
      <c r="B22" s="445"/>
      <c r="C22" s="445"/>
      <c r="D22" s="445"/>
      <c r="E22" s="445"/>
      <c r="F22" s="445"/>
      <c r="G22" s="445"/>
      <c r="H22" s="445" t="s">
        <v>175</v>
      </c>
      <c r="I22" s="445" t="s">
        <v>57</v>
      </c>
      <c r="J22" s="454"/>
      <c r="K22" s="445" t="s">
        <v>180</v>
      </c>
      <c r="L22" s="445" t="s">
        <v>57</v>
      </c>
      <c r="M22" s="454"/>
      <c r="N22" s="445" t="s">
        <v>180</v>
      </c>
      <c r="O22" s="445" t="s">
        <v>57</v>
      </c>
      <c r="P22" s="454"/>
      <c r="Q22" s="445" t="s">
        <v>180</v>
      </c>
      <c r="R22" s="445" t="s">
        <v>57</v>
      </c>
      <c r="S22" s="454"/>
      <c r="T22" s="445" t="s">
        <v>180</v>
      </c>
      <c r="U22" s="445" t="s">
        <v>57</v>
      </c>
      <c r="V22" s="454"/>
    </row>
    <row r="23" spans="1:22" ht="114" x14ac:dyDescent="0.2">
      <c r="A23" s="445"/>
      <c r="B23" s="445"/>
      <c r="C23" s="445"/>
      <c r="D23" s="445"/>
      <c r="E23" s="445"/>
      <c r="F23" s="445"/>
      <c r="G23" s="445"/>
      <c r="H23" s="446"/>
      <c r="I23" s="221" t="s">
        <v>58</v>
      </c>
      <c r="J23" s="221" t="s">
        <v>331</v>
      </c>
      <c r="K23" s="446"/>
      <c r="L23" s="221" t="s">
        <v>58</v>
      </c>
      <c r="M23" s="221" t="s">
        <v>331</v>
      </c>
      <c r="N23" s="446"/>
      <c r="O23" s="221" t="s">
        <v>58</v>
      </c>
      <c r="P23" s="221" t="s">
        <v>331</v>
      </c>
      <c r="Q23" s="446"/>
      <c r="R23" s="221" t="s">
        <v>58</v>
      </c>
      <c r="S23" s="221" t="s">
        <v>331</v>
      </c>
      <c r="T23" s="446"/>
      <c r="U23" s="221" t="s">
        <v>58</v>
      </c>
      <c r="V23" s="221" t="s">
        <v>331</v>
      </c>
    </row>
    <row r="24" spans="1:22" ht="14.25" x14ac:dyDescent="0.2">
      <c r="A24" s="221">
        <v>1</v>
      </c>
      <c r="B24" s="221">
        <v>2</v>
      </c>
      <c r="C24" s="221">
        <v>3</v>
      </c>
      <c r="D24" s="221">
        <v>4</v>
      </c>
      <c r="E24" s="221">
        <v>5</v>
      </c>
      <c r="F24" s="221">
        <v>6</v>
      </c>
      <c r="G24" s="221">
        <v>7</v>
      </c>
      <c r="H24" s="221">
        <v>8</v>
      </c>
      <c r="I24" s="221">
        <v>9</v>
      </c>
      <c r="J24" s="221">
        <v>10</v>
      </c>
      <c r="K24" s="221">
        <v>11</v>
      </c>
      <c r="L24" s="221">
        <v>12</v>
      </c>
      <c r="M24" s="221">
        <v>13</v>
      </c>
      <c r="N24" s="221">
        <v>14</v>
      </c>
      <c r="O24" s="221">
        <v>15</v>
      </c>
      <c r="P24" s="221">
        <v>16</v>
      </c>
      <c r="Q24" s="221">
        <v>17</v>
      </c>
      <c r="R24" s="221">
        <v>18</v>
      </c>
      <c r="S24" s="221">
        <v>19</v>
      </c>
      <c r="T24" s="221">
        <v>20</v>
      </c>
      <c r="U24" s="221">
        <v>21</v>
      </c>
      <c r="V24" s="221">
        <v>22</v>
      </c>
    </row>
    <row r="25" spans="1:22" ht="75" x14ac:dyDescent="0.25">
      <c r="A25" s="32">
        <v>1</v>
      </c>
      <c r="B25" s="222" t="s">
        <v>382</v>
      </c>
      <c r="C25" s="222"/>
      <c r="D25" s="247" t="s">
        <v>386</v>
      </c>
      <c r="E25" s="221"/>
      <c r="F25" s="221"/>
      <c r="G25" s="221"/>
      <c r="H25" s="8">
        <f>E25*F25*G25</f>
        <v>0</v>
      </c>
      <c r="I25" s="8"/>
      <c r="J25" s="8"/>
      <c r="K25" s="8">
        <f>L25+M25</f>
        <v>0</v>
      </c>
      <c r="L25" s="221"/>
      <c r="M25" s="221"/>
      <c r="N25" s="8">
        <f>O25+P25</f>
        <v>0</v>
      </c>
      <c r="O25" s="8"/>
      <c r="P25" s="221"/>
      <c r="Q25" s="8">
        <f>R25+S25</f>
        <v>0</v>
      </c>
      <c r="R25" s="221"/>
      <c r="S25" s="221"/>
      <c r="T25" s="127">
        <f>V25+U25</f>
        <v>0</v>
      </c>
      <c r="U25" s="127">
        <f>I25+L25+O25+R25</f>
        <v>0</v>
      </c>
      <c r="V25" s="127">
        <f>J25+M25+P25+S25</f>
        <v>0</v>
      </c>
    </row>
    <row r="26" spans="1:22" ht="75" x14ac:dyDescent="0.25">
      <c r="A26" s="32">
        <v>2</v>
      </c>
      <c r="B26" s="222" t="s">
        <v>383</v>
      </c>
      <c r="C26" s="222"/>
      <c r="D26" s="222" t="s">
        <v>386</v>
      </c>
      <c r="E26" s="8">
        <v>1500</v>
      </c>
      <c r="F26" s="8">
        <v>5</v>
      </c>
      <c r="G26" s="8">
        <v>20</v>
      </c>
      <c r="H26" s="8">
        <f>E26*F26*G26</f>
        <v>150000</v>
      </c>
      <c r="I26" s="8"/>
      <c r="J26" s="8">
        <f>H26</f>
        <v>150000</v>
      </c>
      <c r="K26" s="8">
        <f t="shared" ref="K26:K27" si="7">L26+M26</f>
        <v>0</v>
      </c>
      <c r="L26" s="221"/>
      <c r="M26" s="221"/>
      <c r="N26" s="8">
        <f t="shared" ref="N26:N27" si="8">O26+P26</f>
        <v>0</v>
      </c>
      <c r="O26" s="8"/>
      <c r="P26" s="221"/>
      <c r="Q26" s="8">
        <f t="shared" ref="Q26:Q27" si="9">R26+S26</f>
        <v>0</v>
      </c>
      <c r="R26" s="221"/>
      <c r="S26" s="221"/>
      <c r="T26" s="127">
        <f t="shared" ref="T26:T27" si="10">V26+U26</f>
        <v>150000</v>
      </c>
      <c r="U26" s="127">
        <f t="shared" ref="U26:U27" si="11">I26+L26+O26+R26</f>
        <v>0</v>
      </c>
      <c r="V26" s="127">
        <f t="shared" ref="V26:V27" si="12">J26+M26+P26+S26</f>
        <v>150000</v>
      </c>
    </row>
    <row r="27" spans="1:22" ht="90" x14ac:dyDescent="0.25">
      <c r="A27" s="32">
        <v>3</v>
      </c>
      <c r="B27" s="222" t="s">
        <v>384</v>
      </c>
      <c r="C27" s="222"/>
      <c r="D27" s="247" t="s">
        <v>386</v>
      </c>
      <c r="E27" s="8"/>
      <c r="F27" s="8"/>
      <c r="G27" s="8"/>
      <c r="H27" s="8">
        <f>E27*F27*G27</f>
        <v>0</v>
      </c>
      <c r="I27" s="8"/>
      <c r="J27" s="8"/>
      <c r="K27" s="8">
        <f t="shared" si="7"/>
        <v>0</v>
      </c>
      <c r="L27" s="8"/>
      <c r="M27" s="8"/>
      <c r="N27" s="8">
        <f t="shared" si="8"/>
        <v>0</v>
      </c>
      <c r="O27" s="8"/>
      <c r="P27" s="8"/>
      <c r="Q27" s="8">
        <f t="shared" si="9"/>
        <v>0</v>
      </c>
      <c r="R27" s="8"/>
      <c r="S27" s="8"/>
      <c r="T27" s="127">
        <f t="shared" si="10"/>
        <v>0</v>
      </c>
      <c r="U27" s="127">
        <f t="shared" si="11"/>
        <v>0</v>
      </c>
      <c r="V27" s="127">
        <f t="shared" si="12"/>
        <v>0</v>
      </c>
    </row>
    <row r="28" spans="1:22" ht="14.25" x14ac:dyDescent="0.2">
      <c r="A28" s="455" t="s">
        <v>0</v>
      </c>
      <c r="B28" s="456"/>
      <c r="C28" s="456"/>
      <c r="D28" s="456"/>
      <c r="E28" s="456"/>
      <c r="F28" s="456"/>
      <c r="G28" s="223"/>
      <c r="H28" s="31">
        <f t="shared" ref="H28:V28" si="13">SUM(H27)</f>
        <v>0</v>
      </c>
      <c r="I28" s="31">
        <f t="shared" si="13"/>
        <v>0</v>
      </c>
      <c r="J28" s="31">
        <f t="shared" si="13"/>
        <v>0</v>
      </c>
      <c r="K28" s="31">
        <f t="shared" si="13"/>
        <v>0</v>
      </c>
      <c r="L28" s="31">
        <f t="shared" si="13"/>
        <v>0</v>
      </c>
      <c r="M28" s="31">
        <f t="shared" si="13"/>
        <v>0</v>
      </c>
      <c r="N28" s="31">
        <f t="shared" si="13"/>
        <v>0</v>
      </c>
      <c r="O28" s="31">
        <f t="shared" si="13"/>
        <v>0</v>
      </c>
      <c r="P28" s="31">
        <f t="shared" si="13"/>
        <v>0</v>
      </c>
      <c r="Q28" s="31">
        <f t="shared" si="13"/>
        <v>0</v>
      </c>
      <c r="R28" s="31">
        <f t="shared" si="13"/>
        <v>0</v>
      </c>
      <c r="S28" s="31">
        <f t="shared" si="13"/>
        <v>0</v>
      </c>
      <c r="T28" s="31">
        <f t="shared" si="13"/>
        <v>0</v>
      </c>
      <c r="U28" s="31">
        <f t="shared" si="13"/>
        <v>0</v>
      </c>
      <c r="V28" s="31">
        <f t="shared" si="13"/>
        <v>0</v>
      </c>
    </row>
    <row r="30" spans="1:22" x14ac:dyDescent="0.2">
      <c r="B30" s="291" t="s">
        <v>388</v>
      </c>
      <c r="C30" s="292">
        <f>J26</f>
        <v>150000</v>
      </c>
    </row>
  </sheetData>
  <mergeCells count="51">
    <mergeCell ref="T22:T23"/>
    <mergeCell ref="U22:V22"/>
    <mergeCell ref="A28:F28"/>
    <mergeCell ref="F20:F23"/>
    <mergeCell ref="G20:G23"/>
    <mergeCell ref="H20:J21"/>
    <mergeCell ref="K20:S20"/>
    <mergeCell ref="T20:V21"/>
    <mergeCell ref="K21:M21"/>
    <mergeCell ref="N21:P21"/>
    <mergeCell ref="Q21:S21"/>
    <mergeCell ref="H22:H23"/>
    <mergeCell ref="I22:J22"/>
    <mergeCell ref="K22:K23"/>
    <mergeCell ref="L22:M22"/>
    <mergeCell ref="N22:N23"/>
    <mergeCell ref="O22:P22"/>
    <mergeCell ref="Q22:Q23"/>
    <mergeCell ref="R22:S22"/>
    <mergeCell ref="A20:A23"/>
    <mergeCell ref="B20:B23"/>
    <mergeCell ref="C20:C23"/>
    <mergeCell ref="D20:D23"/>
    <mergeCell ref="E20:E23"/>
    <mergeCell ref="T6:V7"/>
    <mergeCell ref="T8:T9"/>
    <mergeCell ref="U8:V8"/>
    <mergeCell ref="I8:J8"/>
    <mergeCell ref="A14:F14"/>
    <mergeCell ref="N7:P7"/>
    <mergeCell ref="N8:N9"/>
    <mergeCell ref="O8:P8"/>
    <mergeCell ref="Q7:S7"/>
    <mergeCell ref="Q8:Q9"/>
    <mergeCell ref="R8:S8"/>
    <mergeCell ref="A2:L2"/>
    <mergeCell ref="A3:L3"/>
    <mergeCell ref="A4:L4"/>
    <mergeCell ref="H8:H9"/>
    <mergeCell ref="K7:M7"/>
    <mergeCell ref="K8:K9"/>
    <mergeCell ref="D6:D9"/>
    <mergeCell ref="C6:C9"/>
    <mergeCell ref="B6:B9"/>
    <mergeCell ref="A6:A9"/>
    <mergeCell ref="K6:S6"/>
    <mergeCell ref="H6:J7"/>
    <mergeCell ref="G6:G9"/>
    <mergeCell ref="F6:F9"/>
    <mergeCell ref="E6:E9"/>
    <mergeCell ref="L8:M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6"/>
  <sheetViews>
    <sheetView zoomScale="80" zoomScaleNormal="80" workbookViewId="0">
      <selection activeCell="S19" sqref="S19"/>
    </sheetView>
  </sheetViews>
  <sheetFormatPr defaultColWidth="9.140625" defaultRowHeight="15.75" x14ac:dyDescent="0.25"/>
  <cols>
    <col min="1" max="1" width="9.140625" style="48"/>
    <col min="2" max="3" width="25.85546875" style="48" customWidth="1"/>
    <col min="4" max="4" width="17.85546875" style="48" customWidth="1"/>
    <col min="5" max="5" width="27" style="48" customWidth="1"/>
    <col min="6" max="6" width="20.7109375" style="48" customWidth="1"/>
    <col min="7" max="8" width="23" style="48" customWidth="1"/>
    <col min="9" max="17" width="15.42578125" style="48" customWidth="1"/>
    <col min="18" max="20" width="14.5703125" style="48" customWidth="1"/>
    <col min="21" max="16384" width="9.140625" style="48"/>
  </cols>
  <sheetData>
    <row r="1" spans="1:20" x14ac:dyDescent="0.25">
      <c r="G1" s="86"/>
    </row>
    <row r="2" spans="1:20" x14ac:dyDescent="0.25">
      <c r="H2" s="48" t="s">
        <v>96</v>
      </c>
    </row>
    <row r="5" spans="1:20" x14ac:dyDescent="0.25">
      <c r="A5" s="457" t="s">
        <v>92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20" x14ac:dyDescent="0.25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</row>
    <row r="7" spans="1:20" x14ac:dyDescent="0.25">
      <c r="A7" s="459" t="s">
        <v>37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</row>
    <row r="8" spans="1:2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20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20" ht="15.75" customHeight="1" x14ac:dyDescent="0.25">
      <c r="A10" s="460" t="s">
        <v>53</v>
      </c>
      <c r="B10" s="460" t="s">
        <v>72</v>
      </c>
      <c r="C10" s="460" t="s">
        <v>93</v>
      </c>
      <c r="D10" s="460" t="s">
        <v>98</v>
      </c>
      <c r="E10" s="460" t="s">
        <v>94</v>
      </c>
      <c r="F10" s="463" t="s">
        <v>253</v>
      </c>
      <c r="G10" s="464"/>
      <c r="H10" s="465"/>
      <c r="I10" s="447" t="s">
        <v>179</v>
      </c>
      <c r="J10" s="447"/>
      <c r="K10" s="447"/>
      <c r="L10" s="447"/>
      <c r="M10" s="447"/>
      <c r="N10" s="447"/>
      <c r="O10" s="447"/>
      <c r="P10" s="447"/>
      <c r="Q10" s="447"/>
      <c r="R10" s="448" t="s">
        <v>221</v>
      </c>
      <c r="S10" s="449"/>
      <c r="T10" s="450"/>
    </row>
    <row r="11" spans="1:20" x14ac:dyDescent="0.25">
      <c r="A11" s="460"/>
      <c r="B11" s="460"/>
      <c r="C11" s="460"/>
      <c r="D11" s="460"/>
      <c r="E11" s="460"/>
      <c r="F11" s="466"/>
      <c r="G11" s="467"/>
      <c r="H11" s="468"/>
      <c r="I11" s="447" t="s">
        <v>224</v>
      </c>
      <c r="J11" s="447"/>
      <c r="K11" s="447"/>
      <c r="L11" s="447" t="s">
        <v>223</v>
      </c>
      <c r="M11" s="447"/>
      <c r="N11" s="447"/>
      <c r="O11" s="447" t="s">
        <v>222</v>
      </c>
      <c r="P11" s="447"/>
      <c r="Q11" s="447"/>
      <c r="R11" s="451"/>
      <c r="S11" s="452"/>
      <c r="T11" s="453"/>
    </row>
    <row r="12" spans="1:20" ht="15.75" customHeight="1" x14ac:dyDescent="0.25">
      <c r="A12" s="460"/>
      <c r="B12" s="460"/>
      <c r="C12" s="460"/>
      <c r="D12" s="460"/>
      <c r="E12" s="460"/>
      <c r="F12" s="460" t="s">
        <v>95</v>
      </c>
      <c r="G12" s="460" t="s">
        <v>57</v>
      </c>
      <c r="H12" s="462"/>
      <c r="I12" s="460" t="s">
        <v>180</v>
      </c>
      <c r="J12" s="460" t="s">
        <v>57</v>
      </c>
      <c r="K12" s="462"/>
      <c r="L12" s="460" t="s">
        <v>180</v>
      </c>
      <c r="M12" s="460" t="s">
        <v>57</v>
      </c>
      <c r="N12" s="462"/>
      <c r="O12" s="460" t="s">
        <v>180</v>
      </c>
      <c r="P12" s="460" t="s">
        <v>57</v>
      </c>
      <c r="Q12" s="462"/>
      <c r="R12" s="460" t="s">
        <v>180</v>
      </c>
      <c r="S12" s="460" t="s">
        <v>57</v>
      </c>
      <c r="T12" s="462"/>
    </row>
    <row r="13" spans="1:20" ht="110.25" x14ac:dyDescent="0.25">
      <c r="A13" s="460"/>
      <c r="B13" s="460"/>
      <c r="C13" s="460"/>
      <c r="D13" s="460"/>
      <c r="E13" s="460"/>
      <c r="F13" s="461"/>
      <c r="G13" s="51" t="s">
        <v>58</v>
      </c>
      <c r="H13" s="51" t="s">
        <v>331</v>
      </c>
      <c r="I13" s="461"/>
      <c r="J13" s="75" t="s">
        <v>58</v>
      </c>
      <c r="K13" s="75" t="s">
        <v>331</v>
      </c>
      <c r="L13" s="461"/>
      <c r="M13" s="75" t="s">
        <v>58</v>
      </c>
      <c r="N13" s="75" t="s">
        <v>331</v>
      </c>
      <c r="O13" s="461"/>
      <c r="P13" s="75" t="s">
        <v>58</v>
      </c>
      <c r="Q13" s="75" t="s">
        <v>331</v>
      </c>
      <c r="R13" s="461"/>
      <c r="S13" s="90" t="s">
        <v>58</v>
      </c>
      <c r="T13" s="90" t="s">
        <v>331</v>
      </c>
    </row>
    <row r="14" spans="1:20" x14ac:dyDescent="0.25">
      <c r="A14" s="51">
        <v>1</v>
      </c>
      <c r="B14" s="51">
        <v>2</v>
      </c>
      <c r="C14" s="51">
        <v>3</v>
      </c>
      <c r="D14" s="51">
        <v>4</v>
      </c>
      <c r="E14" s="51">
        <v>5</v>
      </c>
      <c r="F14" s="51">
        <v>6</v>
      </c>
      <c r="G14" s="51">
        <v>7</v>
      </c>
      <c r="H14" s="51">
        <v>8</v>
      </c>
      <c r="I14" s="75">
        <v>6</v>
      </c>
      <c r="J14" s="75">
        <v>7</v>
      </c>
      <c r="K14" s="75">
        <v>8</v>
      </c>
      <c r="L14" s="75">
        <v>6</v>
      </c>
      <c r="M14" s="75">
        <v>7</v>
      </c>
      <c r="N14" s="75">
        <v>8</v>
      </c>
      <c r="O14" s="75">
        <v>6</v>
      </c>
      <c r="P14" s="75">
        <v>7</v>
      </c>
      <c r="Q14" s="75">
        <v>8</v>
      </c>
      <c r="R14" s="90">
        <v>9</v>
      </c>
      <c r="S14" s="90">
        <v>10</v>
      </c>
      <c r="T14" s="90">
        <v>11</v>
      </c>
    </row>
    <row r="15" spans="1:20" ht="31.5" x14ac:dyDescent="0.25">
      <c r="A15" s="82">
        <v>1</v>
      </c>
      <c r="B15" s="83" t="s">
        <v>97</v>
      </c>
      <c r="C15" s="78"/>
      <c r="D15" s="78"/>
      <c r="E15" s="78"/>
      <c r="F15" s="78">
        <f>C15*D15*E15</f>
        <v>0</v>
      </c>
      <c r="G15" s="78"/>
      <c r="H15" s="83"/>
      <c r="I15" s="78">
        <f>J15+K15</f>
        <v>0</v>
      </c>
      <c r="J15" s="78"/>
      <c r="K15" s="83"/>
      <c r="L15" s="78">
        <f>M15+N15</f>
        <v>0</v>
      </c>
      <c r="M15" s="78"/>
      <c r="N15" s="83"/>
      <c r="O15" s="78">
        <f>Q15+P15</f>
        <v>0</v>
      </c>
      <c r="P15" s="78"/>
      <c r="Q15" s="83"/>
      <c r="R15" s="55">
        <f>S15+T15</f>
        <v>0</v>
      </c>
      <c r="S15" s="55">
        <f>G15+J15+M15+P15</f>
        <v>0</v>
      </c>
      <c r="T15" s="55">
        <f>Q15+N15+K15+H15</f>
        <v>0</v>
      </c>
    </row>
    <row r="16" spans="1:20" s="87" customFormat="1" x14ac:dyDescent="0.25">
      <c r="A16" s="469" t="s">
        <v>0</v>
      </c>
      <c r="B16" s="469"/>
      <c r="C16" s="53">
        <f>C15</f>
        <v>0</v>
      </c>
      <c r="D16" s="53">
        <f t="shared" ref="D16:H16" si="0">D15</f>
        <v>0</v>
      </c>
      <c r="E16" s="53">
        <f t="shared" si="0"/>
        <v>0</v>
      </c>
      <c r="F16" s="53">
        <f t="shared" si="0"/>
        <v>0</v>
      </c>
      <c r="G16" s="53">
        <f t="shared" si="0"/>
        <v>0</v>
      </c>
      <c r="H16" s="53">
        <f t="shared" si="0"/>
        <v>0</v>
      </c>
      <c r="I16" s="53">
        <f t="shared" ref="I16:T16" si="1">I15</f>
        <v>0</v>
      </c>
      <c r="J16" s="53">
        <f t="shared" si="1"/>
        <v>0</v>
      </c>
      <c r="K16" s="53">
        <f t="shared" si="1"/>
        <v>0</v>
      </c>
      <c r="L16" s="53">
        <f t="shared" si="1"/>
        <v>0</v>
      </c>
      <c r="M16" s="53">
        <f t="shared" si="1"/>
        <v>0</v>
      </c>
      <c r="N16" s="53">
        <f t="shared" si="1"/>
        <v>0</v>
      </c>
      <c r="O16" s="53">
        <f t="shared" si="1"/>
        <v>0</v>
      </c>
      <c r="P16" s="53">
        <f t="shared" si="1"/>
        <v>0</v>
      </c>
      <c r="Q16" s="53">
        <f t="shared" si="1"/>
        <v>0</v>
      </c>
      <c r="R16" s="53">
        <f t="shared" si="1"/>
        <v>0</v>
      </c>
      <c r="S16" s="53">
        <f t="shared" si="1"/>
        <v>0</v>
      </c>
      <c r="T16" s="53">
        <f t="shared" si="1"/>
        <v>0</v>
      </c>
    </row>
  </sheetData>
  <mergeCells count="25">
    <mergeCell ref="R10:T11"/>
    <mergeCell ref="R12:R13"/>
    <mergeCell ref="S12:T12"/>
    <mergeCell ref="A16:B16"/>
    <mergeCell ref="G12:H12"/>
    <mergeCell ref="M12:N12"/>
    <mergeCell ref="O12:O13"/>
    <mergeCell ref="P12:Q12"/>
    <mergeCell ref="L12:L13"/>
    <mergeCell ref="A5:K5"/>
    <mergeCell ref="A6:K6"/>
    <mergeCell ref="A7:K7"/>
    <mergeCell ref="F12:F13"/>
    <mergeCell ref="I12:I13"/>
    <mergeCell ref="J12:K12"/>
    <mergeCell ref="F10:H11"/>
    <mergeCell ref="E10:E13"/>
    <mergeCell ref="I10:Q10"/>
    <mergeCell ref="I11:K11"/>
    <mergeCell ref="L11:N11"/>
    <mergeCell ref="O11:Q11"/>
    <mergeCell ref="D10:D13"/>
    <mergeCell ref="C10:C13"/>
    <mergeCell ref="B10:B13"/>
    <mergeCell ref="A10:A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4"/>
  <sheetViews>
    <sheetView topLeftCell="A19" zoomScaleNormal="100" workbookViewId="0">
      <selection activeCell="C19" sqref="C19"/>
    </sheetView>
  </sheetViews>
  <sheetFormatPr defaultColWidth="9.140625" defaultRowHeight="15.75" x14ac:dyDescent="0.25"/>
  <cols>
    <col min="1" max="1" width="9.140625" style="48"/>
    <col min="2" max="2" width="25.85546875" style="48" customWidth="1"/>
    <col min="3" max="3" width="17.85546875" style="48" customWidth="1"/>
    <col min="4" max="4" width="27" style="48" customWidth="1"/>
    <col min="5" max="7" width="20" style="48" customWidth="1"/>
    <col min="8" max="16" width="15" style="48" customWidth="1"/>
    <col min="17" max="19" width="15.85546875" style="48" customWidth="1"/>
    <col min="20" max="16384" width="9.140625" style="48"/>
  </cols>
  <sheetData>
    <row r="1" spans="1:19" x14ac:dyDescent="0.25">
      <c r="G1" s="48" t="s">
        <v>89</v>
      </c>
    </row>
    <row r="4" spans="1:19" x14ac:dyDescent="0.25">
      <c r="A4" s="457" t="s">
        <v>90</v>
      </c>
      <c r="B4" s="457"/>
      <c r="C4" s="457"/>
      <c r="D4" s="457"/>
      <c r="E4" s="457"/>
      <c r="F4" s="457"/>
      <c r="G4" s="457"/>
      <c r="H4" s="457"/>
      <c r="I4" s="457"/>
    </row>
    <row r="5" spans="1:19" x14ac:dyDescent="0.25">
      <c r="A5" s="458"/>
      <c r="B5" s="458"/>
      <c r="C5" s="458"/>
      <c r="D5" s="458"/>
      <c r="E5" s="458"/>
      <c r="F5" s="458"/>
      <c r="G5" s="458"/>
      <c r="H5" s="458"/>
      <c r="I5" s="458"/>
    </row>
    <row r="6" spans="1:19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</row>
    <row r="7" spans="1:1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19" x14ac:dyDescent="0.25">
      <c r="A8" s="20"/>
      <c r="B8" s="84"/>
      <c r="C8" s="84"/>
      <c r="D8" s="84"/>
      <c r="E8" s="41"/>
      <c r="F8" s="41"/>
      <c r="G8" s="41"/>
      <c r="H8" s="41"/>
      <c r="I8" s="41"/>
    </row>
    <row r="9" spans="1:19" ht="15.75" customHeight="1" x14ac:dyDescent="0.25">
      <c r="A9" s="460" t="s">
        <v>53</v>
      </c>
      <c r="B9" s="460" t="s">
        <v>181</v>
      </c>
      <c r="C9" s="460" t="s">
        <v>81</v>
      </c>
      <c r="D9" s="460" t="s">
        <v>82</v>
      </c>
      <c r="E9" s="463" t="s">
        <v>253</v>
      </c>
      <c r="F9" s="464"/>
      <c r="G9" s="465"/>
      <c r="H9" s="447" t="s">
        <v>179</v>
      </c>
      <c r="I9" s="447"/>
      <c r="J9" s="447"/>
      <c r="K9" s="447"/>
      <c r="L9" s="447"/>
      <c r="M9" s="447"/>
      <c r="N9" s="447"/>
      <c r="O9" s="447"/>
      <c r="P9" s="447"/>
      <c r="Q9" s="448" t="s">
        <v>221</v>
      </c>
      <c r="R9" s="449"/>
      <c r="S9" s="450"/>
    </row>
    <row r="10" spans="1:19" x14ac:dyDescent="0.25">
      <c r="A10" s="460"/>
      <c r="B10" s="460"/>
      <c r="C10" s="460"/>
      <c r="D10" s="460"/>
      <c r="E10" s="466"/>
      <c r="F10" s="467"/>
      <c r="G10" s="468"/>
      <c r="H10" s="447" t="s">
        <v>224</v>
      </c>
      <c r="I10" s="447"/>
      <c r="J10" s="447"/>
      <c r="K10" s="447" t="s">
        <v>223</v>
      </c>
      <c r="L10" s="447"/>
      <c r="M10" s="447"/>
      <c r="N10" s="447" t="s">
        <v>222</v>
      </c>
      <c r="O10" s="447"/>
      <c r="P10" s="447"/>
      <c r="Q10" s="451"/>
      <c r="R10" s="452"/>
      <c r="S10" s="453"/>
    </row>
    <row r="11" spans="1:19" ht="15.75" customHeight="1" x14ac:dyDescent="0.25">
      <c r="A11" s="460"/>
      <c r="B11" s="460"/>
      <c r="C11" s="460"/>
      <c r="D11" s="460"/>
      <c r="E11" s="460" t="s">
        <v>91</v>
      </c>
      <c r="F11" s="460" t="s">
        <v>57</v>
      </c>
      <c r="G11" s="462"/>
      <c r="H11" s="460" t="s">
        <v>91</v>
      </c>
      <c r="I11" s="460" t="s">
        <v>57</v>
      </c>
      <c r="J11" s="462"/>
      <c r="K11" s="460" t="s">
        <v>91</v>
      </c>
      <c r="L11" s="460" t="s">
        <v>57</v>
      </c>
      <c r="M11" s="462"/>
      <c r="N11" s="460" t="s">
        <v>91</v>
      </c>
      <c r="O11" s="460" t="s">
        <v>57</v>
      </c>
      <c r="P11" s="462"/>
      <c r="Q11" s="460" t="s">
        <v>218</v>
      </c>
      <c r="R11" s="460" t="s">
        <v>57</v>
      </c>
      <c r="S11" s="462"/>
    </row>
    <row r="12" spans="1:19" ht="94.5" x14ac:dyDescent="0.25">
      <c r="A12" s="460"/>
      <c r="B12" s="460"/>
      <c r="C12" s="460"/>
      <c r="D12" s="460"/>
      <c r="E12" s="461"/>
      <c r="F12" s="51" t="s">
        <v>58</v>
      </c>
      <c r="G12" s="51" t="s">
        <v>331</v>
      </c>
      <c r="H12" s="461"/>
      <c r="I12" s="75" t="s">
        <v>58</v>
      </c>
      <c r="J12" s="75" t="s">
        <v>331</v>
      </c>
      <c r="K12" s="461"/>
      <c r="L12" s="75" t="s">
        <v>58</v>
      </c>
      <c r="M12" s="75" t="s">
        <v>331</v>
      </c>
      <c r="N12" s="461"/>
      <c r="O12" s="75" t="s">
        <v>58</v>
      </c>
      <c r="P12" s="75" t="s">
        <v>331</v>
      </c>
      <c r="Q12" s="461"/>
      <c r="R12" s="90" t="s">
        <v>58</v>
      </c>
      <c r="S12" s="90" t="s">
        <v>331</v>
      </c>
    </row>
    <row r="13" spans="1:19" x14ac:dyDescent="0.25">
      <c r="A13" s="51">
        <v>1</v>
      </c>
      <c r="B13" s="51">
        <v>2</v>
      </c>
      <c r="C13" s="75">
        <v>3</v>
      </c>
      <c r="D13" s="75">
        <v>4</v>
      </c>
      <c r="E13" s="75">
        <v>5</v>
      </c>
      <c r="F13" s="75">
        <v>6</v>
      </c>
      <c r="G13" s="75">
        <v>7</v>
      </c>
      <c r="H13" s="75">
        <v>8</v>
      </c>
      <c r="I13" s="75">
        <v>9</v>
      </c>
      <c r="J13" s="75">
        <v>10</v>
      </c>
      <c r="K13" s="75">
        <v>11</v>
      </c>
      <c r="L13" s="75">
        <v>12</v>
      </c>
      <c r="M13" s="75">
        <v>13</v>
      </c>
      <c r="N13" s="75">
        <v>14</v>
      </c>
      <c r="O13" s="75">
        <v>15</v>
      </c>
      <c r="P13" s="75">
        <v>16</v>
      </c>
      <c r="Q13" s="90">
        <v>17</v>
      </c>
      <c r="R13" s="90">
        <v>18</v>
      </c>
      <c r="S13" s="90">
        <v>19</v>
      </c>
    </row>
    <row r="14" spans="1:19" ht="31.5" x14ac:dyDescent="0.25">
      <c r="A14" s="82">
        <v>2</v>
      </c>
      <c r="B14" s="249" t="s">
        <v>370</v>
      </c>
      <c r="C14" s="78">
        <v>2000</v>
      </c>
      <c r="D14" s="78">
        <v>175</v>
      </c>
      <c r="E14" s="78">
        <f t="shared" ref="E14:E17" si="0">C14*D14</f>
        <v>350000</v>
      </c>
      <c r="F14" s="78">
        <v>280000</v>
      </c>
      <c r="G14" s="78">
        <f>E14-F14</f>
        <v>70000</v>
      </c>
      <c r="H14" s="78"/>
      <c r="I14" s="78"/>
      <c r="J14" s="103"/>
      <c r="K14" s="103"/>
      <c r="L14" s="103"/>
      <c r="M14" s="103"/>
      <c r="N14" s="103"/>
      <c r="O14" s="103"/>
      <c r="P14" s="103"/>
      <c r="Q14" s="55">
        <f t="shared" ref="Q14:Q17" si="1">R14+S14</f>
        <v>350000</v>
      </c>
      <c r="R14" s="55">
        <f t="shared" ref="R14:R17" si="2">O14+L14+I14+F14</f>
        <v>280000</v>
      </c>
      <c r="S14" s="55">
        <f t="shared" ref="S14:S17" si="3">P14+M14+J14+G14</f>
        <v>70000</v>
      </c>
    </row>
    <row r="15" spans="1:19" x14ac:dyDescent="0.25">
      <c r="A15" s="76"/>
      <c r="B15" s="77"/>
      <c r="C15" s="78"/>
      <c r="D15" s="78"/>
      <c r="E15" s="78">
        <f t="shared" si="0"/>
        <v>0</v>
      </c>
      <c r="F15" s="78"/>
      <c r="G15" s="78"/>
      <c r="H15" s="78"/>
      <c r="I15" s="78"/>
      <c r="J15" s="103"/>
      <c r="K15" s="103"/>
      <c r="L15" s="103"/>
      <c r="M15" s="103"/>
      <c r="N15" s="103"/>
      <c r="O15" s="103"/>
      <c r="P15" s="103"/>
      <c r="Q15" s="55">
        <f t="shared" si="1"/>
        <v>0</v>
      </c>
      <c r="R15" s="55">
        <f t="shared" si="2"/>
        <v>0</v>
      </c>
      <c r="S15" s="55">
        <f t="shared" si="3"/>
        <v>0</v>
      </c>
    </row>
    <row r="16" spans="1:19" x14ac:dyDescent="0.25">
      <c r="A16" s="76"/>
      <c r="B16" s="77"/>
      <c r="C16" s="78"/>
      <c r="D16" s="78"/>
      <c r="E16" s="78">
        <f t="shared" si="0"/>
        <v>0</v>
      </c>
      <c r="F16" s="78"/>
      <c r="G16" s="78"/>
      <c r="H16" s="78"/>
      <c r="I16" s="78"/>
      <c r="J16" s="103"/>
      <c r="K16" s="103"/>
      <c r="L16" s="103"/>
      <c r="M16" s="103"/>
      <c r="N16" s="103"/>
      <c r="O16" s="103"/>
      <c r="P16" s="103"/>
      <c r="Q16" s="55">
        <f t="shared" si="1"/>
        <v>0</v>
      </c>
      <c r="R16" s="55">
        <f t="shared" si="2"/>
        <v>0</v>
      </c>
      <c r="S16" s="55">
        <f t="shared" si="3"/>
        <v>0</v>
      </c>
    </row>
    <row r="17" spans="1:19" x14ac:dyDescent="0.25">
      <c r="A17" s="82"/>
      <c r="B17" s="77"/>
      <c r="C17" s="78"/>
      <c r="D17" s="78"/>
      <c r="E17" s="78">
        <f t="shared" si="0"/>
        <v>0</v>
      </c>
      <c r="F17" s="78"/>
      <c r="G17" s="78"/>
      <c r="H17" s="78"/>
      <c r="I17" s="78"/>
      <c r="J17" s="103"/>
      <c r="K17" s="103"/>
      <c r="L17" s="103"/>
      <c r="M17" s="103"/>
      <c r="N17" s="103"/>
      <c r="O17" s="103"/>
      <c r="P17" s="103"/>
      <c r="Q17" s="55">
        <f t="shared" si="1"/>
        <v>0</v>
      </c>
      <c r="R17" s="55">
        <f t="shared" si="2"/>
        <v>0</v>
      </c>
      <c r="S17" s="55">
        <f t="shared" si="3"/>
        <v>0</v>
      </c>
    </row>
    <row r="18" spans="1:19" x14ac:dyDescent="0.25">
      <c r="A18" s="470" t="s">
        <v>0</v>
      </c>
      <c r="B18" s="471"/>
      <c r="C18" s="471"/>
      <c r="D18" s="471"/>
      <c r="E18" s="79">
        <f>SUM(E14:E17)</f>
        <v>350000</v>
      </c>
      <c r="F18" s="79">
        <f t="shared" ref="F18:S18" si="4">SUM(F14:F17)</f>
        <v>280000</v>
      </c>
      <c r="G18" s="79">
        <f t="shared" si="4"/>
        <v>70000</v>
      </c>
      <c r="H18" s="79">
        <f t="shared" si="4"/>
        <v>0</v>
      </c>
      <c r="I18" s="79">
        <f t="shared" si="4"/>
        <v>0</v>
      </c>
      <c r="J18" s="79">
        <f t="shared" si="4"/>
        <v>0</v>
      </c>
      <c r="K18" s="79">
        <f t="shared" si="4"/>
        <v>0</v>
      </c>
      <c r="L18" s="79">
        <f t="shared" si="4"/>
        <v>0</v>
      </c>
      <c r="M18" s="79">
        <f t="shared" si="4"/>
        <v>0</v>
      </c>
      <c r="N18" s="79">
        <f t="shared" si="4"/>
        <v>0</v>
      </c>
      <c r="O18" s="79">
        <f t="shared" si="4"/>
        <v>0</v>
      </c>
      <c r="P18" s="79">
        <f t="shared" si="4"/>
        <v>0</v>
      </c>
      <c r="Q18" s="79">
        <f t="shared" si="4"/>
        <v>350000</v>
      </c>
      <c r="R18" s="79">
        <f t="shared" si="4"/>
        <v>280000</v>
      </c>
      <c r="S18" s="79">
        <f t="shared" si="4"/>
        <v>70000</v>
      </c>
    </row>
    <row r="20" spans="1:19" x14ac:dyDescent="0.25">
      <c r="B20" s="49"/>
      <c r="C20" s="86"/>
    </row>
    <row r="21" spans="1:19" x14ac:dyDescent="0.25">
      <c r="B21" s="369" t="s">
        <v>371</v>
      </c>
      <c r="C21" s="370">
        <f>G14</f>
        <v>70000</v>
      </c>
    </row>
    <row r="22" spans="1:19" x14ac:dyDescent="0.25">
      <c r="B22" s="369" t="s">
        <v>372</v>
      </c>
      <c r="C22" s="370">
        <f>F14</f>
        <v>280000</v>
      </c>
    </row>
    <row r="23" spans="1:19" x14ac:dyDescent="0.25">
      <c r="B23" s="49"/>
    </row>
    <row r="24" spans="1:19" x14ac:dyDescent="0.25">
      <c r="B24" s="49"/>
    </row>
  </sheetData>
  <mergeCells count="24">
    <mergeCell ref="Q9:S10"/>
    <mergeCell ref="Q11:Q12"/>
    <mergeCell ref="R11:S11"/>
    <mergeCell ref="A18:D18"/>
    <mergeCell ref="A4:I4"/>
    <mergeCell ref="A5:I5"/>
    <mergeCell ref="A6:I6"/>
    <mergeCell ref="E11:E12"/>
    <mergeCell ref="H11:H12"/>
    <mergeCell ref="I11:J11"/>
    <mergeCell ref="E9:G10"/>
    <mergeCell ref="D9:D12"/>
    <mergeCell ref="N11:N12"/>
    <mergeCell ref="O11:P11"/>
    <mergeCell ref="H9:P9"/>
    <mergeCell ref="H10:J10"/>
    <mergeCell ref="K10:M10"/>
    <mergeCell ref="N10:P10"/>
    <mergeCell ref="C9:C12"/>
    <mergeCell ref="B9:B12"/>
    <mergeCell ref="A9:A12"/>
    <mergeCell ref="K11:K12"/>
    <mergeCell ref="L11:M11"/>
    <mergeCell ref="F11:G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7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A50" zoomScaleNormal="100" workbookViewId="0">
      <selection activeCell="G68" sqref="G68"/>
    </sheetView>
  </sheetViews>
  <sheetFormatPr defaultColWidth="9.140625" defaultRowHeight="15.75" x14ac:dyDescent="0.25"/>
  <cols>
    <col min="1" max="1" width="9.140625" style="48"/>
    <col min="2" max="2" width="26" style="48" customWidth="1"/>
    <col min="3" max="3" width="14.5703125" style="48" customWidth="1"/>
    <col min="4" max="4" width="15.42578125" style="48" customWidth="1"/>
    <col min="5" max="5" width="19.140625" style="48" customWidth="1"/>
    <col min="6" max="7" width="22.85546875" style="48" customWidth="1"/>
    <col min="8" max="15" width="17.42578125" style="48" customWidth="1"/>
    <col min="16" max="18" width="18.42578125" style="48" customWidth="1"/>
    <col min="19" max="19" width="15.5703125" style="48" customWidth="1"/>
    <col min="20" max="16384" width="9.140625" style="48"/>
  </cols>
  <sheetData>
    <row r="1" spans="1:19" x14ac:dyDescent="0.25">
      <c r="G1" s="48" t="s">
        <v>169</v>
      </c>
    </row>
    <row r="4" spans="1:19" x14ac:dyDescent="0.25">
      <c r="A4" s="457" t="s">
        <v>83</v>
      </c>
      <c r="B4" s="457"/>
      <c r="C4" s="457"/>
      <c r="D4" s="457"/>
      <c r="E4" s="457"/>
      <c r="F4" s="457"/>
      <c r="G4" s="457"/>
      <c r="H4" s="457"/>
      <c r="I4" s="457"/>
    </row>
    <row r="5" spans="1:19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</row>
    <row r="6" spans="1:19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</row>
    <row r="7" spans="1:1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19" ht="36" customHeight="1" x14ac:dyDescent="0.25">
      <c r="A8" s="476" t="s">
        <v>182</v>
      </c>
      <c r="B8" s="477"/>
      <c r="C8" s="477"/>
      <c r="D8" s="477"/>
      <c r="E8" s="41"/>
      <c r="F8" s="41"/>
      <c r="G8" s="41"/>
      <c r="H8" s="41"/>
      <c r="I8" s="41"/>
    </row>
    <row r="9" spans="1:19" ht="19.5" customHeight="1" x14ac:dyDescent="0.25">
      <c r="A9" s="104"/>
      <c r="B9" s="61"/>
      <c r="C9" s="61"/>
      <c r="D9" s="61"/>
      <c r="E9" s="47"/>
      <c r="F9" s="47"/>
      <c r="G9" s="47"/>
      <c r="H9" s="47"/>
      <c r="I9" s="47"/>
    </row>
    <row r="10" spans="1:19" ht="18" customHeight="1" x14ac:dyDescent="0.25">
      <c r="A10" s="475" t="s">
        <v>183</v>
      </c>
      <c r="B10" s="475"/>
      <c r="C10" s="475"/>
      <c r="D10" s="475"/>
      <c r="E10" s="475"/>
      <c r="F10" s="475"/>
      <c r="G10" s="475"/>
      <c r="H10" s="47"/>
      <c r="I10" s="47"/>
    </row>
    <row r="11" spans="1:19" x14ac:dyDescent="0.25">
      <c r="A11" s="20"/>
      <c r="B11" s="85"/>
      <c r="C11" s="85"/>
      <c r="D11" s="85"/>
      <c r="E11" s="41"/>
      <c r="F11" s="41"/>
      <c r="G11" s="41"/>
      <c r="H11" s="41"/>
      <c r="I11" s="41"/>
    </row>
    <row r="12" spans="1:19" x14ac:dyDescent="0.25">
      <c r="A12" s="20"/>
      <c r="B12" s="85"/>
      <c r="C12" s="85"/>
      <c r="D12" s="85"/>
      <c r="E12" s="47"/>
      <c r="F12" s="47"/>
      <c r="G12" s="47"/>
      <c r="H12" s="47"/>
      <c r="I12" s="47"/>
    </row>
    <row r="13" spans="1:19" ht="15.75" customHeight="1" x14ac:dyDescent="0.25">
      <c r="A13" s="460" t="s">
        <v>53</v>
      </c>
      <c r="B13" s="460" t="s">
        <v>184</v>
      </c>
      <c r="C13" s="460" t="s">
        <v>185</v>
      </c>
      <c r="D13" s="460" t="s">
        <v>85</v>
      </c>
      <c r="E13" s="463" t="s">
        <v>253</v>
      </c>
      <c r="F13" s="464"/>
      <c r="G13" s="465"/>
      <c r="H13" s="447" t="s">
        <v>179</v>
      </c>
      <c r="I13" s="447"/>
      <c r="J13" s="447"/>
      <c r="K13" s="447"/>
      <c r="L13" s="447"/>
      <c r="M13" s="447"/>
      <c r="N13" s="447"/>
      <c r="O13" s="447"/>
      <c r="P13" s="447"/>
      <c r="Q13" s="448" t="s">
        <v>221</v>
      </c>
      <c r="R13" s="449"/>
      <c r="S13" s="450"/>
    </row>
    <row r="14" spans="1:19" x14ac:dyDescent="0.25">
      <c r="A14" s="460"/>
      <c r="B14" s="460"/>
      <c r="C14" s="460"/>
      <c r="D14" s="460"/>
      <c r="E14" s="466"/>
      <c r="F14" s="467"/>
      <c r="G14" s="468"/>
      <c r="H14" s="447" t="s">
        <v>224</v>
      </c>
      <c r="I14" s="447"/>
      <c r="J14" s="447"/>
      <c r="K14" s="447" t="s">
        <v>223</v>
      </c>
      <c r="L14" s="447"/>
      <c r="M14" s="447"/>
      <c r="N14" s="447" t="s">
        <v>222</v>
      </c>
      <c r="O14" s="447"/>
      <c r="P14" s="447"/>
      <c r="Q14" s="451"/>
      <c r="R14" s="452"/>
      <c r="S14" s="453"/>
    </row>
    <row r="15" spans="1:19" ht="42.75" customHeight="1" x14ac:dyDescent="0.25">
      <c r="A15" s="460"/>
      <c r="B15" s="460"/>
      <c r="C15" s="460"/>
      <c r="D15" s="460"/>
      <c r="E15" s="460" t="s">
        <v>86</v>
      </c>
      <c r="F15" s="460" t="s">
        <v>57</v>
      </c>
      <c r="G15" s="462"/>
      <c r="H15" s="460" t="s">
        <v>186</v>
      </c>
      <c r="I15" s="460" t="s">
        <v>57</v>
      </c>
      <c r="J15" s="462"/>
      <c r="K15" s="460" t="s">
        <v>186</v>
      </c>
      <c r="L15" s="460" t="s">
        <v>57</v>
      </c>
      <c r="M15" s="462"/>
      <c r="N15" s="460" t="s">
        <v>186</v>
      </c>
      <c r="O15" s="460" t="s">
        <v>57</v>
      </c>
      <c r="P15" s="462"/>
      <c r="Q15" s="460" t="s">
        <v>218</v>
      </c>
      <c r="R15" s="460" t="s">
        <v>57</v>
      </c>
      <c r="S15" s="462"/>
    </row>
    <row r="16" spans="1:19" ht="84" customHeight="1" x14ac:dyDescent="0.25">
      <c r="A16" s="460"/>
      <c r="B16" s="460"/>
      <c r="C16" s="460"/>
      <c r="D16" s="460"/>
      <c r="E16" s="461"/>
      <c r="F16" s="51" t="s">
        <v>58</v>
      </c>
      <c r="G16" s="51" t="s">
        <v>331</v>
      </c>
      <c r="H16" s="461"/>
      <c r="I16" s="75" t="s">
        <v>58</v>
      </c>
      <c r="J16" s="75" t="s">
        <v>331</v>
      </c>
      <c r="K16" s="461"/>
      <c r="L16" s="75" t="s">
        <v>58</v>
      </c>
      <c r="M16" s="75" t="s">
        <v>331</v>
      </c>
      <c r="N16" s="461"/>
      <c r="O16" s="75" t="s">
        <v>58</v>
      </c>
      <c r="P16" s="75" t="s">
        <v>331</v>
      </c>
      <c r="Q16" s="461"/>
      <c r="R16" s="90" t="s">
        <v>58</v>
      </c>
      <c r="S16" s="90" t="s">
        <v>331</v>
      </c>
    </row>
    <row r="17" spans="1:19" x14ac:dyDescent="0.25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90">
        <v>8</v>
      </c>
      <c r="I17" s="90">
        <v>9</v>
      </c>
      <c r="J17" s="90">
        <v>10</v>
      </c>
      <c r="K17" s="90">
        <v>11</v>
      </c>
      <c r="L17" s="90">
        <v>12</v>
      </c>
      <c r="M17" s="90">
        <v>13</v>
      </c>
      <c r="N17" s="90">
        <v>14</v>
      </c>
      <c r="O17" s="90">
        <v>15</v>
      </c>
      <c r="P17" s="90">
        <v>16</v>
      </c>
      <c r="Q17" s="90">
        <v>17</v>
      </c>
      <c r="R17" s="90">
        <v>18</v>
      </c>
      <c r="S17" s="90">
        <v>19</v>
      </c>
    </row>
    <row r="18" spans="1:19" x14ac:dyDescent="0.25">
      <c r="A18" s="82">
        <v>1</v>
      </c>
      <c r="B18" s="83" t="s">
        <v>356</v>
      </c>
      <c r="C18" s="78">
        <v>92168412.109999999</v>
      </c>
      <c r="D18" s="78">
        <v>1.5</v>
      </c>
      <c r="E18" s="78">
        <f>D18*C18%</f>
        <v>1382526.1816499999</v>
      </c>
      <c r="F18" s="78">
        <v>1336086</v>
      </c>
      <c r="G18" s="250">
        <f>E18-F18</f>
        <v>46440.181649999926</v>
      </c>
      <c r="H18" s="78"/>
      <c r="I18" s="103"/>
      <c r="J18" s="103"/>
      <c r="K18" s="103"/>
      <c r="L18" s="103"/>
      <c r="M18" s="103"/>
      <c r="N18" s="103"/>
      <c r="O18" s="103"/>
      <c r="P18" s="103"/>
      <c r="Q18" s="55">
        <f>R18+S18</f>
        <v>1382526.1816499999</v>
      </c>
      <c r="R18" s="55">
        <f>O18+L18+I18+F18</f>
        <v>1336086</v>
      </c>
      <c r="S18" s="55">
        <f>P18+M18+J18+G18</f>
        <v>46440.181649999926</v>
      </c>
    </row>
    <row r="19" spans="1:19" x14ac:dyDescent="0.25">
      <c r="A19" s="82">
        <v>2</v>
      </c>
      <c r="B19" s="244" t="s">
        <v>357</v>
      </c>
      <c r="C19" s="78">
        <v>41852223.030000001</v>
      </c>
      <c r="D19" s="78">
        <v>0.3</v>
      </c>
      <c r="E19" s="78">
        <f>D19*C19%</f>
        <v>125556.66909</v>
      </c>
      <c r="F19" s="78">
        <v>118309</v>
      </c>
      <c r="G19" s="78">
        <f>E19-F19</f>
        <v>7247.6690899999958</v>
      </c>
      <c r="H19" s="78"/>
      <c r="I19" s="78"/>
      <c r="J19" s="103"/>
      <c r="K19" s="103"/>
      <c r="L19" s="103"/>
      <c r="M19" s="103"/>
      <c r="N19" s="103"/>
      <c r="O19" s="103"/>
      <c r="P19" s="103"/>
      <c r="Q19" s="55">
        <f t="shared" ref="Q19:Q22" si="0">R19+S19</f>
        <v>125556.66909</v>
      </c>
      <c r="R19" s="55">
        <f t="shared" ref="R19:R22" si="1">O19+L19+I19+F19</f>
        <v>118309</v>
      </c>
      <c r="S19" s="55">
        <f t="shared" ref="S19:S22" si="2">P19+M19+J19+G19</f>
        <v>7247.6690899999958</v>
      </c>
    </row>
    <row r="20" spans="1:19" x14ac:dyDescent="0.25">
      <c r="A20" s="76"/>
      <c r="B20" s="77"/>
      <c r="C20" s="78"/>
      <c r="D20" s="78"/>
      <c r="E20" s="78">
        <f t="shared" ref="E20:E22" si="3">C20*D20/100</f>
        <v>0</v>
      </c>
      <c r="F20" s="78"/>
      <c r="G20" s="78"/>
      <c r="H20" s="78"/>
      <c r="I20" s="78"/>
      <c r="J20" s="103"/>
      <c r="K20" s="103"/>
      <c r="L20" s="103"/>
      <c r="M20" s="103"/>
      <c r="N20" s="103"/>
      <c r="O20" s="103"/>
      <c r="P20" s="103"/>
      <c r="Q20" s="55">
        <f t="shared" si="0"/>
        <v>0</v>
      </c>
      <c r="R20" s="55">
        <f t="shared" si="1"/>
        <v>0</v>
      </c>
      <c r="S20" s="55">
        <f t="shared" si="2"/>
        <v>0</v>
      </c>
    </row>
    <row r="21" spans="1:19" x14ac:dyDescent="0.25">
      <c r="A21" s="76"/>
      <c r="B21" s="77"/>
      <c r="C21" s="78"/>
      <c r="D21" s="78"/>
      <c r="E21" s="78">
        <f t="shared" si="3"/>
        <v>0</v>
      </c>
      <c r="F21" s="78"/>
      <c r="G21" s="78"/>
      <c r="H21" s="78"/>
      <c r="I21" s="78"/>
      <c r="J21" s="103"/>
      <c r="K21" s="103"/>
      <c r="L21" s="103"/>
      <c r="M21" s="103"/>
      <c r="N21" s="103"/>
      <c r="O21" s="103"/>
      <c r="P21" s="103"/>
      <c r="Q21" s="55">
        <f t="shared" si="0"/>
        <v>0</v>
      </c>
      <c r="R21" s="55">
        <f t="shared" si="1"/>
        <v>0</v>
      </c>
      <c r="S21" s="55">
        <f t="shared" si="2"/>
        <v>0</v>
      </c>
    </row>
    <row r="22" spans="1:19" x14ac:dyDescent="0.25">
      <c r="A22" s="82"/>
      <c r="B22" s="77"/>
      <c r="C22" s="78"/>
      <c r="D22" s="78"/>
      <c r="E22" s="78">
        <f t="shared" si="3"/>
        <v>0</v>
      </c>
      <c r="F22" s="78"/>
      <c r="G22" s="78"/>
      <c r="H22" s="78"/>
      <c r="I22" s="78"/>
      <c r="J22" s="103"/>
      <c r="K22" s="103"/>
      <c r="L22" s="103"/>
      <c r="M22" s="103"/>
      <c r="N22" s="103"/>
      <c r="O22" s="103"/>
      <c r="P22" s="103"/>
      <c r="Q22" s="55">
        <f t="shared" si="0"/>
        <v>0</v>
      </c>
      <c r="R22" s="55">
        <f t="shared" si="1"/>
        <v>0</v>
      </c>
      <c r="S22" s="55">
        <f t="shared" si="2"/>
        <v>0</v>
      </c>
    </row>
    <row r="23" spans="1:19" s="80" customFormat="1" x14ac:dyDescent="0.25">
      <c r="A23" s="470" t="s">
        <v>0</v>
      </c>
      <c r="B23" s="474"/>
      <c r="C23" s="474"/>
      <c r="D23" s="474"/>
      <c r="E23" s="79">
        <f>E18+E22+E19+E20+E21</f>
        <v>1508082.8507399999</v>
      </c>
      <c r="F23" s="79">
        <f t="shared" ref="F23:S23" si="4">F18+F22+F19+F20+F21</f>
        <v>1454395</v>
      </c>
      <c r="G23" s="79">
        <f t="shared" si="4"/>
        <v>53687.850739999922</v>
      </c>
      <c r="H23" s="79">
        <f t="shared" si="4"/>
        <v>0</v>
      </c>
      <c r="I23" s="79">
        <f t="shared" si="4"/>
        <v>0</v>
      </c>
      <c r="J23" s="79">
        <f t="shared" si="4"/>
        <v>0</v>
      </c>
      <c r="K23" s="79">
        <f t="shared" si="4"/>
        <v>0</v>
      </c>
      <c r="L23" s="79">
        <f t="shared" si="4"/>
        <v>0</v>
      </c>
      <c r="M23" s="79">
        <f t="shared" si="4"/>
        <v>0</v>
      </c>
      <c r="N23" s="79">
        <f t="shared" si="4"/>
        <v>0</v>
      </c>
      <c r="O23" s="79">
        <f t="shared" si="4"/>
        <v>0</v>
      </c>
      <c r="P23" s="79">
        <f t="shared" si="4"/>
        <v>0</v>
      </c>
      <c r="Q23" s="79">
        <f t="shared" si="4"/>
        <v>1508082.8507399999</v>
      </c>
      <c r="R23" s="79">
        <f t="shared" si="4"/>
        <v>1454395</v>
      </c>
      <c r="S23" s="79">
        <f t="shared" si="4"/>
        <v>53687.850739999922</v>
      </c>
    </row>
    <row r="26" spans="1:19" x14ac:dyDescent="0.25">
      <c r="A26" s="475" t="s">
        <v>188</v>
      </c>
      <c r="B26" s="475"/>
      <c r="C26" s="475"/>
      <c r="D26" s="475"/>
      <c r="E26" s="475"/>
      <c r="F26" s="475"/>
      <c r="G26" s="475"/>
    </row>
    <row r="28" spans="1:19" ht="16.5" customHeight="1" x14ac:dyDescent="0.25">
      <c r="A28" s="460" t="s">
        <v>53</v>
      </c>
      <c r="B28" s="460" t="s">
        <v>189</v>
      </c>
      <c r="C28" s="460" t="s">
        <v>85</v>
      </c>
      <c r="D28" s="463" t="s">
        <v>253</v>
      </c>
      <c r="E28" s="464"/>
      <c r="F28" s="465"/>
      <c r="G28" s="447" t="s">
        <v>179</v>
      </c>
      <c r="H28" s="447"/>
      <c r="I28" s="447"/>
      <c r="J28" s="447"/>
      <c r="K28" s="447"/>
      <c r="L28" s="447"/>
      <c r="M28" s="447"/>
      <c r="N28" s="447"/>
      <c r="O28" s="447"/>
      <c r="P28" s="448" t="s">
        <v>221</v>
      </c>
      <c r="Q28" s="449"/>
      <c r="R28" s="450"/>
    </row>
    <row r="29" spans="1:19" ht="16.5" customHeight="1" x14ac:dyDescent="0.25">
      <c r="A29" s="460"/>
      <c r="B29" s="460"/>
      <c r="C29" s="460"/>
      <c r="D29" s="466"/>
      <c r="E29" s="467"/>
      <c r="F29" s="468"/>
      <c r="G29" s="447" t="s">
        <v>224</v>
      </c>
      <c r="H29" s="447"/>
      <c r="I29" s="447"/>
      <c r="J29" s="447" t="s">
        <v>223</v>
      </c>
      <c r="K29" s="447"/>
      <c r="L29" s="447"/>
      <c r="M29" s="447" t="s">
        <v>222</v>
      </c>
      <c r="N29" s="447"/>
      <c r="O29" s="447"/>
      <c r="P29" s="451"/>
      <c r="Q29" s="452"/>
      <c r="R29" s="453"/>
    </row>
    <row r="30" spans="1:19" ht="16.5" customHeight="1" x14ac:dyDescent="0.25">
      <c r="A30" s="460"/>
      <c r="B30" s="460"/>
      <c r="C30" s="460"/>
      <c r="D30" s="460" t="s">
        <v>187</v>
      </c>
      <c r="E30" s="460" t="s">
        <v>57</v>
      </c>
      <c r="F30" s="462"/>
      <c r="G30" s="460" t="s">
        <v>190</v>
      </c>
      <c r="H30" s="460" t="s">
        <v>57</v>
      </c>
      <c r="I30" s="462"/>
      <c r="J30" s="460" t="s">
        <v>190</v>
      </c>
      <c r="K30" s="460" t="s">
        <v>57</v>
      </c>
      <c r="L30" s="462"/>
      <c r="M30" s="460" t="s">
        <v>190</v>
      </c>
      <c r="N30" s="460" t="s">
        <v>57</v>
      </c>
      <c r="O30" s="462"/>
      <c r="P30" s="460" t="s">
        <v>218</v>
      </c>
      <c r="Q30" s="460" t="s">
        <v>57</v>
      </c>
      <c r="R30" s="462"/>
    </row>
    <row r="31" spans="1:19" ht="79.5" customHeight="1" x14ac:dyDescent="0.25">
      <c r="A31" s="460"/>
      <c r="B31" s="460"/>
      <c r="C31" s="460"/>
      <c r="D31" s="461"/>
      <c r="E31" s="75" t="s">
        <v>58</v>
      </c>
      <c r="F31" s="75" t="s">
        <v>331</v>
      </c>
      <c r="G31" s="461"/>
      <c r="H31" s="75" t="s">
        <v>58</v>
      </c>
      <c r="I31" s="75" t="s">
        <v>331</v>
      </c>
      <c r="J31" s="461"/>
      <c r="K31" s="75" t="s">
        <v>58</v>
      </c>
      <c r="L31" s="75" t="s">
        <v>331</v>
      </c>
      <c r="M31" s="461"/>
      <c r="N31" s="75" t="s">
        <v>58</v>
      </c>
      <c r="O31" s="75" t="s">
        <v>331</v>
      </c>
      <c r="P31" s="461"/>
      <c r="Q31" s="90" t="s">
        <v>58</v>
      </c>
      <c r="R31" s="90" t="s">
        <v>331</v>
      </c>
    </row>
    <row r="32" spans="1:19" ht="16.5" customHeight="1" x14ac:dyDescent="0.25">
      <c r="A32" s="75">
        <v>1</v>
      </c>
      <c r="B32" s="75">
        <v>2</v>
      </c>
      <c r="C32" s="75">
        <v>3</v>
      </c>
      <c r="D32" s="75">
        <v>4</v>
      </c>
      <c r="E32" s="75">
        <v>5</v>
      </c>
      <c r="F32" s="75">
        <v>6</v>
      </c>
      <c r="G32" s="75">
        <v>7</v>
      </c>
      <c r="H32" s="75">
        <v>8</v>
      </c>
      <c r="I32" s="75">
        <v>9</v>
      </c>
      <c r="J32" s="75">
        <v>10</v>
      </c>
      <c r="K32" s="75">
        <v>11</v>
      </c>
      <c r="L32" s="75">
        <v>12</v>
      </c>
      <c r="M32" s="75">
        <v>13</v>
      </c>
      <c r="N32" s="75">
        <v>14</v>
      </c>
      <c r="O32" s="75">
        <v>15</v>
      </c>
      <c r="P32" s="90">
        <v>16</v>
      </c>
      <c r="Q32" s="90">
        <v>17</v>
      </c>
      <c r="R32" s="90">
        <v>18</v>
      </c>
    </row>
    <row r="33" spans="1:19" x14ac:dyDescent="0.25">
      <c r="A33" s="82">
        <v>1</v>
      </c>
      <c r="B33" s="251">
        <v>6141214</v>
      </c>
      <c r="C33" s="78">
        <v>2.2000000000000002</v>
      </c>
      <c r="D33" s="78">
        <f>B33*C33%</f>
        <v>135106.70800000001</v>
      </c>
      <c r="E33" s="78">
        <f>D33</f>
        <v>135106.70800000001</v>
      </c>
      <c r="F33" s="83"/>
      <c r="G33" s="78">
        <f>H33+I33</f>
        <v>0</v>
      </c>
      <c r="H33" s="103"/>
      <c r="I33" s="103"/>
      <c r="J33" s="55">
        <f>K33+L33</f>
        <v>0</v>
      </c>
      <c r="K33" s="103"/>
      <c r="L33" s="103"/>
      <c r="M33" s="55">
        <f>N33+O33</f>
        <v>0</v>
      </c>
      <c r="N33" s="103"/>
      <c r="O33" s="103"/>
      <c r="P33" s="55">
        <f>Q33+R33</f>
        <v>135106.70800000001</v>
      </c>
      <c r="Q33" s="55">
        <f>N33+K33+H33+E33</f>
        <v>135106.70800000001</v>
      </c>
      <c r="R33" s="55">
        <f>O33+L33+I33+F33</f>
        <v>0</v>
      </c>
    </row>
    <row r="34" spans="1:19" x14ac:dyDescent="0.25">
      <c r="A34" s="76"/>
      <c r="B34" s="77"/>
      <c r="C34" s="78"/>
      <c r="D34" s="78">
        <f>B34*C34/100</f>
        <v>0</v>
      </c>
      <c r="E34" s="78"/>
      <c r="F34" s="78"/>
      <c r="G34" s="78">
        <f t="shared" ref="G34:G37" si="5">H34+I34</f>
        <v>0</v>
      </c>
      <c r="H34" s="78"/>
      <c r="I34" s="103"/>
      <c r="J34" s="55">
        <f t="shared" ref="J34:J37" si="6">K34+L34</f>
        <v>0</v>
      </c>
      <c r="K34" s="103"/>
      <c r="L34" s="103"/>
      <c r="M34" s="55">
        <f t="shared" ref="M34:M37" si="7">N34+O34</f>
        <v>0</v>
      </c>
      <c r="N34" s="103"/>
      <c r="O34" s="103"/>
      <c r="P34" s="55">
        <f t="shared" ref="P34:P37" si="8">Q34+R34</f>
        <v>0</v>
      </c>
      <c r="Q34" s="55">
        <f t="shared" ref="Q34:Q37" si="9">N34+K34+H34+E34</f>
        <v>0</v>
      </c>
      <c r="R34" s="55">
        <f>O34+L34+I34+F34</f>
        <v>0</v>
      </c>
    </row>
    <row r="35" spans="1:19" x14ac:dyDescent="0.25">
      <c r="A35" s="76"/>
      <c r="B35" s="77"/>
      <c r="C35" s="78"/>
      <c r="D35" s="78">
        <f t="shared" ref="D35:D37" si="10">B35*C35/100</f>
        <v>0</v>
      </c>
      <c r="E35" s="78"/>
      <c r="F35" s="78"/>
      <c r="G35" s="78">
        <f t="shared" si="5"/>
        <v>0</v>
      </c>
      <c r="H35" s="78"/>
      <c r="I35" s="103"/>
      <c r="J35" s="55">
        <f t="shared" si="6"/>
        <v>0</v>
      </c>
      <c r="K35" s="103"/>
      <c r="L35" s="103"/>
      <c r="M35" s="55">
        <f t="shared" si="7"/>
        <v>0</v>
      </c>
      <c r="N35" s="103"/>
      <c r="O35" s="103"/>
      <c r="P35" s="55">
        <f t="shared" si="8"/>
        <v>0</v>
      </c>
      <c r="Q35" s="55">
        <f>N35+K35+H35+E35</f>
        <v>0</v>
      </c>
      <c r="R35" s="55">
        <f t="shared" ref="R35:R37" si="11">O35+L35+I35+F35</f>
        <v>0</v>
      </c>
    </row>
    <row r="36" spans="1:19" x14ac:dyDescent="0.25">
      <c r="A36" s="76"/>
      <c r="B36" s="77"/>
      <c r="C36" s="78"/>
      <c r="D36" s="78">
        <f t="shared" si="10"/>
        <v>0</v>
      </c>
      <c r="E36" s="78"/>
      <c r="F36" s="78"/>
      <c r="G36" s="78">
        <f t="shared" si="5"/>
        <v>0</v>
      </c>
      <c r="H36" s="78"/>
      <c r="I36" s="103"/>
      <c r="J36" s="55">
        <f t="shared" si="6"/>
        <v>0</v>
      </c>
      <c r="K36" s="103"/>
      <c r="L36" s="103"/>
      <c r="M36" s="55">
        <f t="shared" si="7"/>
        <v>0</v>
      </c>
      <c r="N36" s="103"/>
      <c r="O36" s="103"/>
      <c r="P36" s="55">
        <f t="shared" si="8"/>
        <v>0</v>
      </c>
      <c r="Q36" s="55">
        <f t="shared" si="9"/>
        <v>0</v>
      </c>
      <c r="R36" s="55">
        <f t="shared" si="11"/>
        <v>0</v>
      </c>
    </row>
    <row r="37" spans="1:19" x14ac:dyDescent="0.25">
      <c r="A37" s="82"/>
      <c r="B37" s="77"/>
      <c r="C37" s="78"/>
      <c r="D37" s="78">
        <f t="shared" si="10"/>
        <v>0</v>
      </c>
      <c r="E37" s="78"/>
      <c r="F37" s="78"/>
      <c r="G37" s="78">
        <f t="shared" si="5"/>
        <v>0</v>
      </c>
      <c r="H37" s="78"/>
      <c r="I37" s="103"/>
      <c r="J37" s="55">
        <f t="shared" si="6"/>
        <v>0</v>
      </c>
      <c r="K37" s="103"/>
      <c r="L37" s="103"/>
      <c r="M37" s="55">
        <f t="shared" si="7"/>
        <v>0</v>
      </c>
      <c r="N37" s="103"/>
      <c r="O37" s="103"/>
      <c r="P37" s="55">
        <f t="shared" si="8"/>
        <v>0</v>
      </c>
      <c r="Q37" s="55">
        <f t="shared" si="9"/>
        <v>0</v>
      </c>
      <c r="R37" s="55">
        <f t="shared" si="11"/>
        <v>0</v>
      </c>
    </row>
    <row r="38" spans="1:19" x14ac:dyDescent="0.25">
      <c r="A38" s="469" t="s">
        <v>0</v>
      </c>
      <c r="B38" s="469"/>
      <c r="C38" s="469"/>
      <c r="D38" s="53">
        <f>D37+D36+D35+D34+D33</f>
        <v>135106.70800000001</v>
      </c>
      <c r="E38" s="53">
        <f t="shared" ref="E38:R38" si="12">E37+E36+E35+E34+E33</f>
        <v>135106.70800000001</v>
      </c>
      <c r="F38" s="53">
        <f t="shared" si="12"/>
        <v>0</v>
      </c>
      <c r="G38" s="53">
        <f t="shared" si="12"/>
        <v>0</v>
      </c>
      <c r="H38" s="53">
        <f t="shared" si="12"/>
        <v>0</v>
      </c>
      <c r="I38" s="53">
        <f t="shared" si="12"/>
        <v>0</v>
      </c>
      <c r="J38" s="53">
        <f t="shared" si="12"/>
        <v>0</v>
      </c>
      <c r="K38" s="53">
        <f t="shared" si="12"/>
        <v>0</v>
      </c>
      <c r="L38" s="53">
        <f t="shared" si="12"/>
        <v>0</v>
      </c>
      <c r="M38" s="53">
        <f t="shared" si="12"/>
        <v>0</v>
      </c>
      <c r="N38" s="53">
        <f t="shared" si="12"/>
        <v>0</v>
      </c>
      <c r="O38" s="53">
        <f t="shared" si="12"/>
        <v>0</v>
      </c>
      <c r="P38" s="53">
        <f t="shared" si="12"/>
        <v>135106.70800000001</v>
      </c>
      <c r="Q38" s="53">
        <f t="shared" si="12"/>
        <v>135106.70800000001</v>
      </c>
      <c r="R38" s="53">
        <f t="shared" si="12"/>
        <v>0</v>
      </c>
    </row>
    <row r="39" spans="1:19" x14ac:dyDescent="0.25">
      <c r="A39" s="284"/>
      <c r="B39" s="288" t="s">
        <v>375</v>
      </c>
      <c r="C39" s="289">
        <f>G23+F38</f>
        <v>53687.850739999922</v>
      </c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</row>
    <row r="40" spans="1:19" x14ac:dyDescent="0.25">
      <c r="B40" s="288" t="s">
        <v>374</v>
      </c>
      <c r="C40" s="289">
        <f>F23+E38</f>
        <v>1589501.7080000001</v>
      </c>
    </row>
    <row r="42" spans="1:19" x14ac:dyDescent="0.25">
      <c r="A42" s="472" t="s">
        <v>191</v>
      </c>
      <c r="B42" s="473"/>
      <c r="C42" s="473"/>
      <c r="D42" s="473"/>
    </row>
    <row r="43" spans="1:19" x14ac:dyDescent="0.25">
      <c r="A43" s="20"/>
      <c r="B43" s="85"/>
      <c r="C43" s="85"/>
      <c r="D43" s="85"/>
    </row>
    <row r="44" spans="1:19" ht="15.75" customHeight="1" x14ac:dyDescent="0.25">
      <c r="A44" s="460" t="s">
        <v>53</v>
      </c>
      <c r="B44" s="460" t="s">
        <v>313</v>
      </c>
      <c r="C44" s="460" t="s">
        <v>84</v>
      </c>
      <c r="D44" s="460" t="s">
        <v>88</v>
      </c>
      <c r="E44" s="463" t="s">
        <v>253</v>
      </c>
      <c r="F44" s="464"/>
      <c r="G44" s="465"/>
      <c r="H44" s="447" t="s">
        <v>179</v>
      </c>
      <c r="I44" s="447"/>
      <c r="J44" s="447"/>
      <c r="K44" s="447"/>
      <c r="L44" s="447"/>
      <c r="M44" s="447"/>
      <c r="N44" s="447"/>
      <c r="O44" s="447"/>
      <c r="P44" s="447"/>
      <c r="Q44" s="448" t="s">
        <v>221</v>
      </c>
      <c r="R44" s="449"/>
      <c r="S44" s="450"/>
    </row>
    <row r="45" spans="1:19" x14ac:dyDescent="0.25">
      <c r="A45" s="460"/>
      <c r="B45" s="460"/>
      <c r="C45" s="460"/>
      <c r="D45" s="460"/>
      <c r="E45" s="466"/>
      <c r="F45" s="467"/>
      <c r="G45" s="468"/>
      <c r="H45" s="447" t="s">
        <v>224</v>
      </c>
      <c r="I45" s="447"/>
      <c r="J45" s="447"/>
      <c r="K45" s="447" t="s">
        <v>223</v>
      </c>
      <c r="L45" s="447"/>
      <c r="M45" s="447"/>
      <c r="N45" s="447" t="s">
        <v>222</v>
      </c>
      <c r="O45" s="447"/>
      <c r="P45" s="447"/>
      <c r="Q45" s="451"/>
      <c r="R45" s="452"/>
      <c r="S45" s="453"/>
    </row>
    <row r="46" spans="1:19" ht="15" customHeight="1" x14ac:dyDescent="0.25">
      <c r="A46" s="460"/>
      <c r="B46" s="460"/>
      <c r="C46" s="460"/>
      <c r="D46" s="460"/>
      <c r="E46" s="460" t="s">
        <v>87</v>
      </c>
      <c r="F46" s="460" t="s">
        <v>57</v>
      </c>
      <c r="G46" s="462"/>
      <c r="H46" s="460" t="s">
        <v>190</v>
      </c>
      <c r="I46" s="460" t="s">
        <v>57</v>
      </c>
      <c r="J46" s="462"/>
      <c r="K46" s="460" t="s">
        <v>190</v>
      </c>
      <c r="L46" s="460" t="s">
        <v>57</v>
      </c>
      <c r="M46" s="462"/>
      <c r="N46" s="460" t="s">
        <v>190</v>
      </c>
      <c r="O46" s="460" t="s">
        <v>57</v>
      </c>
      <c r="P46" s="462"/>
      <c r="Q46" s="460" t="s">
        <v>218</v>
      </c>
      <c r="R46" s="460" t="s">
        <v>57</v>
      </c>
      <c r="S46" s="462"/>
    </row>
    <row r="47" spans="1:19" ht="78.75" x14ac:dyDescent="0.25">
      <c r="A47" s="460"/>
      <c r="B47" s="460"/>
      <c r="C47" s="460"/>
      <c r="D47" s="460"/>
      <c r="E47" s="461"/>
      <c r="F47" s="51" t="s">
        <v>58</v>
      </c>
      <c r="G47" s="51" t="s">
        <v>331</v>
      </c>
      <c r="H47" s="461"/>
      <c r="I47" s="75" t="s">
        <v>58</v>
      </c>
      <c r="J47" s="75" t="s">
        <v>331</v>
      </c>
      <c r="K47" s="461"/>
      <c r="L47" s="75" t="s">
        <v>58</v>
      </c>
      <c r="M47" s="75" t="s">
        <v>331</v>
      </c>
      <c r="N47" s="461"/>
      <c r="O47" s="75" t="s">
        <v>58</v>
      </c>
      <c r="P47" s="75" t="s">
        <v>331</v>
      </c>
      <c r="Q47" s="461"/>
      <c r="R47" s="90" t="s">
        <v>58</v>
      </c>
      <c r="S47" s="90" t="s">
        <v>331</v>
      </c>
    </row>
    <row r="48" spans="1:19" x14ac:dyDescent="0.25">
      <c r="A48" s="51">
        <v>1</v>
      </c>
      <c r="B48" s="51">
        <v>2</v>
      </c>
      <c r="C48" s="51">
        <v>3</v>
      </c>
      <c r="D48" s="51">
        <v>4</v>
      </c>
      <c r="E48" s="51">
        <v>5</v>
      </c>
      <c r="F48" s="51">
        <v>6</v>
      </c>
      <c r="G48" s="51">
        <v>7</v>
      </c>
      <c r="H48" s="75">
        <v>8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>
        <v>15</v>
      </c>
      <c r="P48" s="75">
        <v>16</v>
      </c>
      <c r="Q48" s="90">
        <v>17</v>
      </c>
      <c r="R48" s="90">
        <v>18</v>
      </c>
      <c r="S48" s="90">
        <v>19</v>
      </c>
    </row>
    <row r="49" spans="1:19" ht="31.5" x14ac:dyDescent="0.25">
      <c r="A49" s="82">
        <v>1</v>
      </c>
      <c r="B49" s="83" t="s">
        <v>358</v>
      </c>
      <c r="C49" s="78">
        <v>110</v>
      </c>
      <c r="D49" s="78">
        <v>32</v>
      </c>
      <c r="E49" s="78">
        <f>C49*D49</f>
        <v>3520</v>
      </c>
      <c r="F49" s="78">
        <f>E49</f>
        <v>3520</v>
      </c>
      <c r="G49" s="78"/>
      <c r="H49" s="55">
        <f>I49+J49</f>
        <v>0</v>
      </c>
      <c r="I49" s="55"/>
      <c r="J49" s="55"/>
      <c r="K49" s="55">
        <f>L49+M49</f>
        <v>0</v>
      </c>
      <c r="L49" s="55"/>
      <c r="M49" s="55"/>
      <c r="N49" s="55">
        <f>O49+P49</f>
        <v>0</v>
      </c>
      <c r="O49" s="103"/>
      <c r="P49" s="103"/>
      <c r="Q49" s="55">
        <f>R49+S49</f>
        <v>3520</v>
      </c>
      <c r="R49" s="55">
        <f>O49+L49+I49+F49</f>
        <v>3520</v>
      </c>
      <c r="S49" s="55">
        <f>P49+M49+J49+G49</f>
        <v>0</v>
      </c>
    </row>
    <row r="50" spans="1:19" x14ac:dyDescent="0.25">
      <c r="A50" s="82">
        <v>2</v>
      </c>
      <c r="B50" s="83" t="s">
        <v>359</v>
      </c>
      <c r="C50" s="78">
        <v>149.6</v>
      </c>
      <c r="D50" s="78">
        <v>35</v>
      </c>
      <c r="E50" s="78">
        <f t="shared" ref="E50:E53" si="13">C50*D50</f>
        <v>5236</v>
      </c>
      <c r="F50" s="78"/>
      <c r="G50" s="78">
        <f>E50</f>
        <v>5236</v>
      </c>
      <c r="H50" s="55">
        <f t="shared" ref="H50:H53" si="14">I50+J50</f>
        <v>0</v>
      </c>
      <c r="I50" s="103"/>
      <c r="J50" s="103"/>
      <c r="K50" s="55">
        <f t="shared" ref="K50:K53" si="15">L50+M50</f>
        <v>0</v>
      </c>
      <c r="L50" s="103"/>
      <c r="M50" s="103"/>
      <c r="N50" s="55">
        <f t="shared" ref="N50:N53" si="16">O50+P50</f>
        <v>0</v>
      </c>
      <c r="O50" s="103"/>
      <c r="P50" s="103"/>
      <c r="Q50" s="55">
        <f t="shared" ref="Q50:Q53" si="17">R50+S50</f>
        <v>5236</v>
      </c>
      <c r="R50" s="55">
        <f t="shared" ref="R50:R53" si="18">O50+L50+I50+F50</f>
        <v>0</v>
      </c>
      <c r="S50" s="55">
        <f t="shared" ref="S50:S53" si="19">P50+M50+J50+G50</f>
        <v>5236</v>
      </c>
    </row>
    <row r="51" spans="1:19" x14ac:dyDescent="0.25">
      <c r="A51" s="82">
        <v>3</v>
      </c>
      <c r="B51" s="83" t="s">
        <v>385</v>
      </c>
      <c r="C51" s="78">
        <v>10800</v>
      </c>
      <c r="D51" s="78">
        <v>1</v>
      </c>
      <c r="E51" s="78">
        <f t="shared" si="13"/>
        <v>10800</v>
      </c>
      <c r="F51" s="78"/>
      <c r="G51" s="78">
        <f>E51</f>
        <v>10800</v>
      </c>
      <c r="H51" s="55">
        <f t="shared" si="14"/>
        <v>0</v>
      </c>
      <c r="I51" s="103"/>
      <c r="J51" s="103"/>
      <c r="K51" s="55">
        <f t="shared" si="15"/>
        <v>0</v>
      </c>
      <c r="L51" s="103"/>
      <c r="M51" s="103"/>
      <c r="N51" s="55">
        <f t="shared" si="16"/>
        <v>0</v>
      </c>
      <c r="O51" s="103"/>
      <c r="P51" s="103"/>
      <c r="Q51" s="55">
        <f t="shared" si="17"/>
        <v>10800</v>
      </c>
      <c r="R51" s="55">
        <f t="shared" si="18"/>
        <v>0</v>
      </c>
      <c r="S51" s="55">
        <f t="shared" si="19"/>
        <v>10800</v>
      </c>
    </row>
    <row r="52" spans="1:19" x14ac:dyDescent="0.25">
      <c r="A52" s="82">
        <v>4</v>
      </c>
      <c r="B52" s="83"/>
      <c r="C52" s="78"/>
      <c r="D52" s="78"/>
      <c r="E52" s="78">
        <f t="shared" si="13"/>
        <v>0</v>
      </c>
      <c r="F52" s="78"/>
      <c r="G52" s="78"/>
      <c r="H52" s="55">
        <f t="shared" si="14"/>
        <v>0</v>
      </c>
      <c r="I52" s="103"/>
      <c r="J52" s="103"/>
      <c r="K52" s="55">
        <f t="shared" si="15"/>
        <v>0</v>
      </c>
      <c r="L52" s="103"/>
      <c r="M52" s="103"/>
      <c r="N52" s="55">
        <f t="shared" si="16"/>
        <v>0</v>
      </c>
      <c r="O52" s="103"/>
      <c r="P52" s="103"/>
      <c r="Q52" s="55">
        <f t="shared" si="17"/>
        <v>0</v>
      </c>
      <c r="R52" s="55">
        <f t="shared" si="18"/>
        <v>0</v>
      </c>
      <c r="S52" s="55">
        <f t="shared" si="19"/>
        <v>0</v>
      </c>
    </row>
    <row r="53" spans="1:19" x14ac:dyDescent="0.25">
      <c r="A53" s="82">
        <v>5</v>
      </c>
      <c r="B53" s="83"/>
      <c r="C53" s="78"/>
      <c r="D53" s="78"/>
      <c r="E53" s="78">
        <f t="shared" si="13"/>
        <v>0</v>
      </c>
      <c r="F53" s="78"/>
      <c r="G53" s="78"/>
      <c r="H53" s="55">
        <f t="shared" si="14"/>
        <v>0</v>
      </c>
      <c r="I53" s="103"/>
      <c r="J53" s="103"/>
      <c r="K53" s="55">
        <f t="shared" si="15"/>
        <v>0</v>
      </c>
      <c r="L53" s="103"/>
      <c r="M53" s="103"/>
      <c r="N53" s="55">
        <f t="shared" si="16"/>
        <v>0</v>
      </c>
      <c r="O53" s="103"/>
      <c r="P53" s="103"/>
      <c r="Q53" s="55">
        <f t="shared" si="17"/>
        <v>0</v>
      </c>
      <c r="R53" s="55">
        <f t="shared" si="18"/>
        <v>0</v>
      </c>
      <c r="S53" s="55">
        <f t="shared" si="19"/>
        <v>0</v>
      </c>
    </row>
    <row r="54" spans="1:19" x14ac:dyDescent="0.25">
      <c r="A54" s="470" t="s">
        <v>0</v>
      </c>
      <c r="B54" s="474"/>
      <c r="C54" s="474"/>
      <c r="D54" s="474"/>
      <c r="E54" s="79">
        <f>E49+E50+E51+E52+E53</f>
        <v>19556</v>
      </c>
      <c r="F54" s="79">
        <f t="shared" ref="F54:S54" si="20">F49+F50+F51+F52+F53</f>
        <v>3520</v>
      </c>
      <c r="G54" s="79">
        <f t="shared" si="20"/>
        <v>16036</v>
      </c>
      <c r="H54" s="79">
        <f t="shared" si="20"/>
        <v>0</v>
      </c>
      <c r="I54" s="79">
        <f t="shared" si="20"/>
        <v>0</v>
      </c>
      <c r="J54" s="79">
        <f t="shared" si="20"/>
        <v>0</v>
      </c>
      <c r="K54" s="79">
        <f t="shared" si="20"/>
        <v>0</v>
      </c>
      <c r="L54" s="79">
        <f t="shared" si="20"/>
        <v>0</v>
      </c>
      <c r="M54" s="79">
        <f t="shared" si="20"/>
        <v>0</v>
      </c>
      <c r="N54" s="79">
        <f t="shared" si="20"/>
        <v>0</v>
      </c>
      <c r="O54" s="79">
        <f t="shared" si="20"/>
        <v>0</v>
      </c>
      <c r="P54" s="79">
        <f t="shared" si="20"/>
        <v>0</v>
      </c>
      <c r="Q54" s="79">
        <f t="shared" si="20"/>
        <v>19556</v>
      </c>
      <c r="R54" s="79">
        <f t="shared" si="20"/>
        <v>3520</v>
      </c>
      <c r="S54" s="79">
        <f t="shared" si="20"/>
        <v>16036</v>
      </c>
    </row>
    <row r="55" spans="1:19" x14ac:dyDescent="0.25">
      <c r="B55" s="288" t="s">
        <v>373</v>
      </c>
      <c r="C55" s="287">
        <f>G54</f>
        <v>16036</v>
      </c>
    </row>
    <row r="56" spans="1:19" x14ac:dyDescent="0.25">
      <c r="B56" s="288" t="s">
        <v>376</v>
      </c>
      <c r="C56" s="287">
        <f>F54</f>
        <v>3520</v>
      </c>
    </row>
    <row r="57" spans="1:19" x14ac:dyDescent="0.25">
      <c r="B57" s="472"/>
      <c r="C57" s="473"/>
      <c r="D57" s="473"/>
      <c r="E57" s="473"/>
    </row>
    <row r="58" spans="1:19" x14ac:dyDescent="0.25">
      <c r="A58" s="479" t="s">
        <v>312</v>
      </c>
      <c r="B58" s="480"/>
      <c r="C58" s="480"/>
      <c r="D58" s="480"/>
      <c r="E58" s="480"/>
    </row>
    <row r="59" spans="1:19" x14ac:dyDescent="0.25">
      <c r="A59" s="84"/>
      <c r="B59" s="85"/>
      <c r="C59" s="85"/>
      <c r="D59" s="85"/>
      <c r="E59" s="85"/>
    </row>
    <row r="60" spans="1:19" x14ac:dyDescent="0.25">
      <c r="A60" s="460" t="s">
        <v>53</v>
      </c>
      <c r="B60" s="460" t="s">
        <v>192</v>
      </c>
      <c r="C60" s="460" t="s">
        <v>84</v>
      </c>
      <c r="D60" s="460" t="s">
        <v>88</v>
      </c>
      <c r="E60" s="463" t="s">
        <v>253</v>
      </c>
      <c r="F60" s="464"/>
      <c r="G60" s="465"/>
      <c r="H60" s="478" t="s">
        <v>179</v>
      </c>
      <c r="I60" s="478"/>
      <c r="J60" s="478"/>
      <c r="K60" s="478"/>
      <c r="L60" s="478"/>
      <c r="M60" s="478"/>
      <c r="N60" s="478"/>
      <c r="O60" s="478"/>
      <c r="P60" s="478"/>
      <c r="Q60" s="448" t="s">
        <v>221</v>
      </c>
      <c r="R60" s="449"/>
      <c r="S60" s="450"/>
    </row>
    <row r="61" spans="1:19" x14ac:dyDescent="0.25">
      <c r="A61" s="460"/>
      <c r="B61" s="460"/>
      <c r="C61" s="460"/>
      <c r="D61" s="460"/>
      <c r="E61" s="466"/>
      <c r="F61" s="467"/>
      <c r="G61" s="468"/>
      <c r="H61" s="478" t="s">
        <v>176</v>
      </c>
      <c r="I61" s="478"/>
      <c r="J61" s="478"/>
      <c r="K61" s="478" t="s">
        <v>177</v>
      </c>
      <c r="L61" s="478"/>
      <c r="M61" s="478"/>
      <c r="N61" s="478" t="s">
        <v>178</v>
      </c>
      <c r="O61" s="478"/>
      <c r="P61" s="478"/>
      <c r="Q61" s="451"/>
      <c r="R61" s="452"/>
      <c r="S61" s="453"/>
    </row>
    <row r="62" spans="1:19" ht="15.75" customHeight="1" x14ac:dyDescent="0.25">
      <c r="A62" s="460"/>
      <c r="B62" s="460"/>
      <c r="C62" s="460"/>
      <c r="D62" s="460"/>
      <c r="E62" s="460" t="s">
        <v>193</v>
      </c>
      <c r="F62" s="460" t="s">
        <v>57</v>
      </c>
      <c r="G62" s="462"/>
      <c r="H62" s="460" t="s">
        <v>194</v>
      </c>
      <c r="I62" s="460" t="s">
        <v>57</v>
      </c>
      <c r="J62" s="462"/>
      <c r="K62" s="460" t="s">
        <v>194</v>
      </c>
      <c r="L62" s="460" t="s">
        <v>57</v>
      </c>
      <c r="M62" s="462"/>
      <c r="N62" s="460" t="s">
        <v>194</v>
      </c>
      <c r="O62" s="460" t="s">
        <v>57</v>
      </c>
      <c r="P62" s="462"/>
      <c r="Q62" s="460" t="s">
        <v>218</v>
      </c>
      <c r="R62" s="460" t="s">
        <v>57</v>
      </c>
      <c r="S62" s="462"/>
    </row>
    <row r="63" spans="1:19" ht="78.75" x14ac:dyDescent="0.25">
      <c r="A63" s="460"/>
      <c r="B63" s="460"/>
      <c r="C63" s="460"/>
      <c r="D63" s="460"/>
      <c r="E63" s="461"/>
      <c r="F63" s="51" t="s">
        <v>58</v>
      </c>
      <c r="G63" s="51" t="s">
        <v>331</v>
      </c>
      <c r="H63" s="461"/>
      <c r="I63" s="75" t="s">
        <v>58</v>
      </c>
      <c r="J63" s="75" t="s">
        <v>331</v>
      </c>
      <c r="K63" s="461"/>
      <c r="L63" s="75" t="s">
        <v>58</v>
      </c>
      <c r="M63" s="75" t="s">
        <v>331</v>
      </c>
      <c r="N63" s="461"/>
      <c r="O63" s="75" t="s">
        <v>58</v>
      </c>
      <c r="P63" s="75" t="s">
        <v>331</v>
      </c>
      <c r="Q63" s="461"/>
      <c r="R63" s="90" t="s">
        <v>58</v>
      </c>
      <c r="S63" s="90" t="s">
        <v>331</v>
      </c>
    </row>
    <row r="64" spans="1:19" x14ac:dyDescent="0.25">
      <c r="A64" s="51">
        <v>1</v>
      </c>
      <c r="B64" s="51">
        <v>2</v>
      </c>
      <c r="C64" s="51">
        <v>3</v>
      </c>
      <c r="D64" s="51">
        <v>4</v>
      </c>
      <c r="E64" s="51">
        <v>5</v>
      </c>
      <c r="F64" s="51">
        <v>6</v>
      </c>
      <c r="G64" s="51">
        <v>7</v>
      </c>
      <c r="H64" s="75">
        <v>8</v>
      </c>
      <c r="I64" s="75">
        <v>9</v>
      </c>
      <c r="J64" s="75">
        <v>10</v>
      </c>
      <c r="K64" s="75">
        <v>11</v>
      </c>
      <c r="L64" s="75">
        <v>12</v>
      </c>
      <c r="M64" s="75">
        <v>13</v>
      </c>
      <c r="N64" s="75">
        <v>14</v>
      </c>
      <c r="O64" s="75">
        <v>15</v>
      </c>
      <c r="P64" s="75">
        <v>16</v>
      </c>
      <c r="Q64" s="90">
        <v>17</v>
      </c>
      <c r="R64" s="90">
        <v>18</v>
      </c>
      <c r="S64" s="90">
        <v>19</v>
      </c>
    </row>
    <row r="65" spans="1:19" x14ac:dyDescent="0.25">
      <c r="A65" s="82">
        <v>1</v>
      </c>
      <c r="B65" s="83" t="s">
        <v>377</v>
      </c>
      <c r="C65" s="78">
        <v>120000</v>
      </c>
      <c r="D65" s="78">
        <v>1</v>
      </c>
      <c r="E65" s="78">
        <f>C65*D65</f>
        <v>120000</v>
      </c>
      <c r="F65" s="78"/>
      <c r="G65" s="78">
        <f>E65</f>
        <v>120000</v>
      </c>
      <c r="H65" s="55">
        <f>I65+J65</f>
        <v>0</v>
      </c>
      <c r="I65" s="103"/>
      <c r="J65" s="103"/>
      <c r="K65" s="55">
        <f>L65+M65</f>
        <v>0</v>
      </c>
      <c r="L65" s="103"/>
      <c r="M65" s="103"/>
      <c r="N65" s="55">
        <f>O65+P65</f>
        <v>0</v>
      </c>
      <c r="O65" s="103"/>
      <c r="P65" s="103"/>
      <c r="Q65" s="55">
        <f>R65+S65</f>
        <v>120000</v>
      </c>
      <c r="R65" s="55">
        <f>O65+L65+I65+F65</f>
        <v>0</v>
      </c>
      <c r="S65" s="55">
        <f>P65+M65+J65+G65</f>
        <v>120000</v>
      </c>
    </row>
    <row r="66" spans="1:19" x14ac:dyDescent="0.25">
      <c r="A66" s="82"/>
      <c r="B66" s="249" t="s">
        <v>314</v>
      </c>
      <c r="C66" s="78"/>
      <c r="D66" s="78"/>
      <c r="E66" s="78"/>
      <c r="F66" s="78"/>
      <c r="G66" s="78"/>
      <c r="H66" s="55"/>
      <c r="I66" s="103"/>
      <c r="J66" s="103"/>
      <c r="K66" s="55"/>
      <c r="L66" s="103"/>
      <c r="M66" s="103"/>
      <c r="N66" s="55"/>
      <c r="O66" s="103"/>
      <c r="P66" s="103"/>
      <c r="Q66" s="55"/>
      <c r="R66" s="55"/>
      <c r="S66" s="55"/>
    </row>
    <row r="67" spans="1:19" x14ac:dyDescent="0.25">
      <c r="A67" s="470" t="s">
        <v>0</v>
      </c>
      <c r="B67" s="474"/>
      <c r="C67" s="474"/>
      <c r="D67" s="474"/>
      <c r="E67" s="79">
        <f>E65</f>
        <v>120000</v>
      </c>
      <c r="F67" s="79">
        <f t="shared" ref="F67:S67" si="21">F65</f>
        <v>0</v>
      </c>
      <c r="G67" s="79">
        <f>G65</f>
        <v>120000</v>
      </c>
      <c r="H67" s="79">
        <f t="shared" si="21"/>
        <v>0</v>
      </c>
      <c r="I67" s="79">
        <f t="shared" si="21"/>
        <v>0</v>
      </c>
      <c r="J67" s="79">
        <f t="shared" si="21"/>
        <v>0</v>
      </c>
      <c r="K67" s="79">
        <f t="shared" si="21"/>
        <v>0</v>
      </c>
      <c r="L67" s="79">
        <f t="shared" si="21"/>
        <v>0</v>
      </c>
      <c r="M67" s="79">
        <f t="shared" si="21"/>
        <v>0</v>
      </c>
      <c r="N67" s="79">
        <f t="shared" si="21"/>
        <v>0</v>
      </c>
      <c r="O67" s="79">
        <f t="shared" si="21"/>
        <v>0</v>
      </c>
      <c r="P67" s="79">
        <f t="shared" si="21"/>
        <v>0</v>
      </c>
      <c r="Q67" s="79">
        <f t="shared" si="21"/>
        <v>120000</v>
      </c>
      <c r="R67" s="79">
        <f t="shared" si="21"/>
        <v>0</v>
      </c>
      <c r="S67" s="79">
        <f t="shared" si="21"/>
        <v>120000</v>
      </c>
    </row>
    <row r="69" spans="1:19" x14ac:dyDescent="0.25">
      <c r="B69" s="286" t="s">
        <v>378</v>
      </c>
      <c r="C69" s="287">
        <f>G65</f>
        <v>120000</v>
      </c>
    </row>
  </sheetData>
  <mergeCells count="92">
    <mergeCell ref="R62:S62"/>
    <mergeCell ref="A67:D67"/>
    <mergeCell ref="A58:E58"/>
    <mergeCell ref="E62:E63"/>
    <mergeCell ref="Q13:S14"/>
    <mergeCell ref="Q15:Q16"/>
    <mergeCell ref="R15:S15"/>
    <mergeCell ref="P28:R29"/>
    <mergeCell ref="P30:P31"/>
    <mergeCell ref="Q30:R30"/>
    <mergeCell ref="O15:P15"/>
    <mergeCell ref="N30:O30"/>
    <mergeCell ref="Q44:S45"/>
    <mergeCell ref="Q46:Q47"/>
    <mergeCell ref="R46:S46"/>
    <mergeCell ref="Q60:S61"/>
    <mergeCell ref="Q62:Q63"/>
    <mergeCell ref="F62:G62"/>
    <mergeCell ref="E46:E47"/>
    <mergeCell ref="F46:G46"/>
    <mergeCell ref="E60:G61"/>
    <mergeCell ref="O62:P62"/>
    <mergeCell ref="H60:P60"/>
    <mergeCell ref="H61:J61"/>
    <mergeCell ref="K61:M61"/>
    <mergeCell ref="N61:P61"/>
    <mergeCell ref="H62:H63"/>
    <mergeCell ref="I62:J62"/>
    <mergeCell ref="K62:K63"/>
    <mergeCell ref="L62:M62"/>
    <mergeCell ref="N62:N63"/>
    <mergeCell ref="D60:D63"/>
    <mergeCell ref="A54:D54"/>
    <mergeCell ref="B57:E57"/>
    <mergeCell ref="C60:C63"/>
    <mergeCell ref="B60:B63"/>
    <mergeCell ref="A60:A63"/>
    <mergeCell ref="A38:C38"/>
    <mergeCell ref="A28:A31"/>
    <mergeCell ref="B28:B31"/>
    <mergeCell ref="A4:I4"/>
    <mergeCell ref="A5:I5"/>
    <mergeCell ref="A6:I6"/>
    <mergeCell ref="A8:D8"/>
    <mergeCell ref="E15:E16"/>
    <mergeCell ref="A10:G10"/>
    <mergeCell ref="E13:G14"/>
    <mergeCell ref="H13:P13"/>
    <mergeCell ref="H14:J14"/>
    <mergeCell ref="K14:M14"/>
    <mergeCell ref="N14:P14"/>
    <mergeCell ref="H15:H16"/>
    <mergeCell ref="I15:J15"/>
    <mergeCell ref="G29:I29"/>
    <mergeCell ref="J29:L29"/>
    <mergeCell ref="M29:O29"/>
    <mergeCell ref="K15:K16"/>
    <mergeCell ref="L15:M15"/>
    <mergeCell ref="N15:N16"/>
    <mergeCell ref="F15:G15"/>
    <mergeCell ref="A23:D23"/>
    <mergeCell ref="B13:B16"/>
    <mergeCell ref="A13:A16"/>
    <mergeCell ref="A26:G26"/>
    <mergeCell ref="D13:D16"/>
    <mergeCell ref="C13:C16"/>
    <mergeCell ref="C28:C31"/>
    <mergeCell ref="D30:D31"/>
    <mergeCell ref="D28:F29"/>
    <mergeCell ref="O46:P46"/>
    <mergeCell ref="D44:D47"/>
    <mergeCell ref="C44:C47"/>
    <mergeCell ref="L46:M46"/>
    <mergeCell ref="N46:N47"/>
    <mergeCell ref="K30:L30"/>
    <mergeCell ref="M30:M31"/>
    <mergeCell ref="E30:F30"/>
    <mergeCell ref="G30:G31"/>
    <mergeCell ref="H30:I30"/>
    <mergeCell ref="J30:J31"/>
    <mergeCell ref="A42:D42"/>
    <mergeCell ref="G28:O28"/>
    <mergeCell ref="B44:B47"/>
    <mergeCell ref="A44:A47"/>
    <mergeCell ref="H46:H47"/>
    <mergeCell ref="I46:J46"/>
    <mergeCell ref="K46:K47"/>
    <mergeCell ref="E44:G45"/>
    <mergeCell ref="H44:P44"/>
    <mergeCell ref="H45:J45"/>
    <mergeCell ref="K45:M45"/>
    <mergeCell ref="N45:P45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7"/>
  <sheetViews>
    <sheetView topLeftCell="A2" zoomScaleNormal="100" workbookViewId="0">
      <selection activeCell="I28" sqref="I27:I28"/>
    </sheetView>
  </sheetViews>
  <sheetFormatPr defaultColWidth="9.140625" defaultRowHeight="15.75" x14ac:dyDescent="0.25"/>
  <cols>
    <col min="1" max="1" width="9.140625" style="48"/>
    <col min="2" max="2" width="26" style="48" customWidth="1"/>
    <col min="3" max="3" width="14.5703125" style="48" customWidth="1"/>
    <col min="4" max="4" width="15.42578125" style="48" customWidth="1"/>
    <col min="5" max="5" width="23.140625" style="48" customWidth="1"/>
    <col min="6" max="6" width="26" style="48" customWidth="1"/>
    <col min="7" max="7" width="19.85546875" style="48" customWidth="1"/>
    <col min="8" max="8" width="14.85546875" style="48" customWidth="1"/>
    <col min="9" max="10" width="17.7109375" style="48" customWidth="1"/>
    <col min="11" max="11" width="14.85546875" style="48" customWidth="1"/>
    <col min="12" max="13" width="16.42578125" style="48" customWidth="1"/>
    <col min="14" max="14" width="14.85546875" style="48" customWidth="1"/>
    <col min="15" max="16" width="17.28515625" style="48" customWidth="1"/>
    <col min="17" max="17" width="14.7109375" style="48" customWidth="1"/>
    <col min="18" max="18" width="16.5703125" style="48" customWidth="1"/>
    <col min="19" max="19" width="15.28515625" style="48" customWidth="1"/>
    <col min="20" max="16384" width="9.140625" style="48"/>
  </cols>
  <sheetData>
    <row r="1" spans="1:19" x14ac:dyDescent="0.25">
      <c r="G1" s="48" t="s">
        <v>50</v>
      </c>
    </row>
    <row r="4" spans="1:19" x14ac:dyDescent="0.25">
      <c r="A4" s="457" t="s">
        <v>80</v>
      </c>
      <c r="B4" s="457"/>
      <c r="C4" s="457"/>
      <c r="D4" s="457"/>
      <c r="E4" s="457"/>
      <c r="F4" s="457"/>
      <c r="G4" s="457"/>
      <c r="H4" s="457"/>
      <c r="I4" s="457"/>
    </row>
    <row r="5" spans="1:19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</row>
    <row r="6" spans="1:19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</row>
    <row r="7" spans="1:1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19" x14ac:dyDescent="0.25">
      <c r="A8" s="20"/>
      <c r="B8" s="85"/>
      <c r="C8" s="85"/>
      <c r="D8" s="85"/>
      <c r="E8" s="41"/>
      <c r="F8" s="41"/>
      <c r="G8" s="41"/>
      <c r="H8" s="41"/>
      <c r="I8" s="41"/>
    </row>
    <row r="9" spans="1:19" ht="15.75" customHeight="1" x14ac:dyDescent="0.25">
      <c r="A9" s="460" t="s">
        <v>53</v>
      </c>
      <c r="B9" s="460" t="s">
        <v>69</v>
      </c>
      <c r="C9" s="460" t="s">
        <v>81</v>
      </c>
      <c r="D9" s="460" t="s">
        <v>82</v>
      </c>
      <c r="E9" s="463" t="s">
        <v>253</v>
      </c>
      <c r="F9" s="464"/>
      <c r="G9" s="465"/>
      <c r="H9" s="447" t="s">
        <v>179</v>
      </c>
      <c r="I9" s="447"/>
      <c r="J9" s="447"/>
      <c r="K9" s="447"/>
      <c r="L9" s="447"/>
      <c r="M9" s="447"/>
      <c r="N9" s="447"/>
      <c r="O9" s="447"/>
      <c r="P9" s="447"/>
      <c r="Q9" s="448" t="s">
        <v>221</v>
      </c>
      <c r="R9" s="449"/>
      <c r="S9" s="450"/>
    </row>
    <row r="10" spans="1:19" x14ac:dyDescent="0.25">
      <c r="A10" s="460"/>
      <c r="B10" s="460"/>
      <c r="C10" s="460"/>
      <c r="D10" s="460"/>
      <c r="E10" s="466"/>
      <c r="F10" s="467"/>
      <c r="G10" s="468"/>
      <c r="H10" s="447" t="s">
        <v>224</v>
      </c>
      <c r="I10" s="447"/>
      <c r="J10" s="447"/>
      <c r="K10" s="447" t="s">
        <v>223</v>
      </c>
      <c r="L10" s="447"/>
      <c r="M10" s="447"/>
      <c r="N10" s="447" t="s">
        <v>222</v>
      </c>
      <c r="O10" s="447"/>
      <c r="P10" s="447"/>
      <c r="Q10" s="451"/>
      <c r="R10" s="452"/>
      <c r="S10" s="453"/>
    </row>
    <row r="11" spans="1:19" ht="42.75" customHeight="1" x14ac:dyDescent="0.25">
      <c r="A11" s="460"/>
      <c r="B11" s="460"/>
      <c r="C11" s="460"/>
      <c r="D11" s="460"/>
      <c r="E11" s="460" t="s">
        <v>79</v>
      </c>
      <c r="F11" s="460" t="s">
        <v>57</v>
      </c>
      <c r="G11" s="462"/>
      <c r="H11" s="460" t="s">
        <v>195</v>
      </c>
      <c r="I11" s="460" t="s">
        <v>57</v>
      </c>
      <c r="J11" s="462"/>
      <c r="K11" s="460" t="s">
        <v>195</v>
      </c>
      <c r="L11" s="460" t="s">
        <v>57</v>
      </c>
      <c r="M11" s="462"/>
      <c r="N11" s="460" t="s">
        <v>195</v>
      </c>
      <c r="O11" s="460" t="s">
        <v>57</v>
      </c>
      <c r="P11" s="462"/>
      <c r="Q11" s="460" t="s">
        <v>218</v>
      </c>
      <c r="R11" s="460" t="s">
        <v>57</v>
      </c>
      <c r="S11" s="462"/>
    </row>
    <row r="12" spans="1:19" ht="84" customHeight="1" x14ac:dyDescent="0.25">
      <c r="A12" s="460"/>
      <c r="B12" s="460"/>
      <c r="C12" s="460"/>
      <c r="D12" s="460"/>
      <c r="E12" s="461"/>
      <c r="F12" s="75" t="s">
        <v>58</v>
      </c>
      <c r="G12" s="75" t="s">
        <v>331</v>
      </c>
      <c r="H12" s="461"/>
      <c r="I12" s="75" t="s">
        <v>58</v>
      </c>
      <c r="J12" s="75" t="s">
        <v>331</v>
      </c>
      <c r="K12" s="461"/>
      <c r="L12" s="75" t="s">
        <v>58</v>
      </c>
      <c r="M12" s="75" t="s">
        <v>331</v>
      </c>
      <c r="N12" s="461"/>
      <c r="O12" s="75" t="s">
        <v>58</v>
      </c>
      <c r="P12" s="75" t="s">
        <v>331</v>
      </c>
      <c r="Q12" s="461"/>
      <c r="R12" s="90" t="s">
        <v>58</v>
      </c>
      <c r="S12" s="90" t="s">
        <v>331</v>
      </c>
    </row>
    <row r="13" spans="1:19" x14ac:dyDescent="0.25">
      <c r="A13" s="75">
        <v>1</v>
      </c>
      <c r="B13" s="75">
        <v>2</v>
      </c>
      <c r="C13" s="75">
        <v>3</v>
      </c>
      <c r="D13" s="75">
        <v>4</v>
      </c>
      <c r="E13" s="75">
        <v>5</v>
      </c>
      <c r="F13" s="75">
        <v>6</v>
      </c>
      <c r="G13" s="75">
        <v>7</v>
      </c>
      <c r="H13" s="75">
        <v>8</v>
      </c>
      <c r="I13" s="75">
        <v>9</v>
      </c>
      <c r="J13" s="75">
        <v>10</v>
      </c>
      <c r="K13" s="75">
        <v>11</v>
      </c>
      <c r="L13" s="75">
        <v>12</v>
      </c>
      <c r="M13" s="75">
        <v>13</v>
      </c>
      <c r="N13" s="75">
        <v>14</v>
      </c>
      <c r="O13" s="75">
        <v>15</v>
      </c>
      <c r="P13" s="75">
        <v>16</v>
      </c>
      <c r="Q13" s="90">
        <v>17</v>
      </c>
      <c r="R13" s="90">
        <v>18</v>
      </c>
      <c r="S13" s="90">
        <v>19</v>
      </c>
    </row>
    <row r="14" spans="1:19" x14ac:dyDescent="0.25">
      <c r="A14" s="76"/>
      <c r="B14" s="77"/>
      <c r="C14" s="78"/>
      <c r="D14" s="78"/>
      <c r="E14" s="78"/>
      <c r="F14" s="78"/>
      <c r="G14" s="78"/>
      <c r="H14" s="78"/>
      <c r="I14" s="78"/>
      <c r="J14" s="103"/>
      <c r="K14" s="103"/>
      <c r="L14" s="103"/>
      <c r="M14" s="103"/>
      <c r="N14" s="103"/>
      <c r="O14" s="103"/>
      <c r="P14" s="103"/>
      <c r="Q14" s="55">
        <f>R14+S14</f>
        <v>0</v>
      </c>
      <c r="R14" s="55">
        <f>O14+L14+I14+F14</f>
        <v>0</v>
      </c>
      <c r="S14" s="55">
        <f>P14+M14+J14+G14</f>
        <v>0</v>
      </c>
    </row>
    <row r="15" spans="1:19" x14ac:dyDescent="0.25">
      <c r="A15" s="76"/>
      <c r="B15" s="77"/>
      <c r="C15" s="78"/>
      <c r="D15" s="78"/>
      <c r="E15" s="78"/>
      <c r="F15" s="78"/>
      <c r="G15" s="78"/>
      <c r="H15" s="78"/>
      <c r="I15" s="78"/>
      <c r="J15" s="103"/>
      <c r="K15" s="103"/>
      <c r="L15" s="103"/>
      <c r="M15" s="103"/>
      <c r="N15" s="103"/>
      <c r="O15" s="103"/>
      <c r="P15" s="103"/>
      <c r="Q15" s="55">
        <f t="shared" ref="Q15:Q16" si="0">R15+S15</f>
        <v>0</v>
      </c>
      <c r="R15" s="55">
        <f t="shared" ref="R15:R16" si="1">O15+L15+I15+F15</f>
        <v>0</v>
      </c>
      <c r="S15" s="55">
        <f>P15+M15+J15+G15</f>
        <v>0</v>
      </c>
    </row>
    <row r="16" spans="1:19" x14ac:dyDescent="0.25">
      <c r="A16" s="76"/>
      <c r="B16" s="77"/>
      <c r="C16" s="78"/>
      <c r="D16" s="78"/>
      <c r="E16" s="78"/>
      <c r="F16" s="78"/>
      <c r="G16" s="78"/>
      <c r="H16" s="78"/>
      <c r="I16" s="78"/>
      <c r="J16" s="103"/>
      <c r="K16" s="103"/>
      <c r="L16" s="103"/>
      <c r="M16" s="103"/>
      <c r="N16" s="103"/>
      <c r="O16" s="103"/>
      <c r="P16" s="103"/>
      <c r="Q16" s="55">
        <f t="shared" si="0"/>
        <v>0</v>
      </c>
      <c r="R16" s="55">
        <f t="shared" si="1"/>
        <v>0</v>
      </c>
      <c r="S16" s="55">
        <f t="shared" ref="S16" si="2">P16+M16+J16+G16</f>
        <v>0</v>
      </c>
    </row>
    <row r="17" spans="1:19" s="80" customFormat="1" x14ac:dyDescent="0.25">
      <c r="A17" s="470" t="s">
        <v>0</v>
      </c>
      <c r="B17" s="474"/>
      <c r="C17" s="474"/>
      <c r="D17" s="474"/>
      <c r="E17" s="79">
        <f>SUM(E14:E16)</f>
        <v>0</v>
      </c>
      <c r="F17" s="79">
        <f t="shared" ref="F17:S17" si="3">SUM(F14:F16)</f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  <c r="N17" s="79">
        <f t="shared" si="3"/>
        <v>0</v>
      </c>
      <c r="O17" s="79">
        <f t="shared" si="3"/>
        <v>0</v>
      </c>
      <c r="P17" s="79">
        <f t="shared" si="3"/>
        <v>0</v>
      </c>
      <c r="Q17" s="79">
        <f t="shared" si="3"/>
        <v>0</v>
      </c>
      <c r="R17" s="79">
        <f t="shared" si="3"/>
        <v>0</v>
      </c>
      <c r="S17" s="79">
        <f t="shared" si="3"/>
        <v>0</v>
      </c>
    </row>
  </sheetData>
  <mergeCells count="24">
    <mergeCell ref="Q9:S10"/>
    <mergeCell ref="Q11:Q12"/>
    <mergeCell ref="R11:S11"/>
    <mergeCell ref="A17:D17"/>
    <mergeCell ref="A4:I4"/>
    <mergeCell ref="A5:I5"/>
    <mergeCell ref="A6:I6"/>
    <mergeCell ref="E11:E12"/>
    <mergeCell ref="H11:H12"/>
    <mergeCell ref="I11:J11"/>
    <mergeCell ref="D9:D12"/>
    <mergeCell ref="C9:C12"/>
    <mergeCell ref="O11:P11"/>
    <mergeCell ref="E9:G10"/>
    <mergeCell ref="H9:P9"/>
    <mergeCell ref="H10:J10"/>
    <mergeCell ref="K10:M10"/>
    <mergeCell ref="N10:P10"/>
    <mergeCell ref="F11:G11"/>
    <mergeCell ref="B9:B12"/>
    <mergeCell ref="A9:A12"/>
    <mergeCell ref="K11:K12"/>
    <mergeCell ref="L11:M11"/>
    <mergeCell ref="N11:N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9"/>
  <sheetViews>
    <sheetView zoomScaleNormal="100" workbookViewId="0">
      <selection activeCell="B19" sqref="B19"/>
    </sheetView>
  </sheetViews>
  <sheetFormatPr defaultColWidth="9.140625" defaultRowHeight="15.75" x14ac:dyDescent="0.25"/>
  <cols>
    <col min="1" max="1" width="9.140625" style="48"/>
    <col min="2" max="2" width="26" style="48" customWidth="1"/>
    <col min="3" max="3" width="14.5703125" style="48" customWidth="1"/>
    <col min="4" max="4" width="15.42578125" style="48" customWidth="1"/>
    <col min="5" max="16" width="16.28515625" style="48" customWidth="1"/>
    <col min="17" max="19" width="16.7109375" style="48" customWidth="1"/>
    <col min="20" max="16384" width="9.140625" style="48"/>
  </cols>
  <sheetData>
    <row r="1" spans="1:19" x14ac:dyDescent="0.25">
      <c r="G1" s="48" t="s">
        <v>168</v>
      </c>
    </row>
    <row r="4" spans="1:19" x14ac:dyDescent="0.25">
      <c r="A4" s="457" t="s">
        <v>78</v>
      </c>
      <c r="B4" s="457"/>
      <c r="C4" s="457"/>
      <c r="D4" s="457"/>
      <c r="E4" s="457"/>
      <c r="F4" s="457"/>
      <c r="G4" s="457"/>
      <c r="H4" s="457"/>
      <c r="I4" s="457"/>
    </row>
    <row r="5" spans="1:19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</row>
    <row r="6" spans="1:19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</row>
    <row r="7" spans="1:1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19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19" ht="15.75" customHeight="1" x14ac:dyDescent="0.25">
      <c r="A9" s="460" t="s">
        <v>53</v>
      </c>
      <c r="B9" s="460" t="s">
        <v>72</v>
      </c>
      <c r="C9" s="460" t="s">
        <v>81</v>
      </c>
      <c r="D9" s="460" t="s">
        <v>82</v>
      </c>
      <c r="E9" s="463" t="s">
        <v>253</v>
      </c>
      <c r="F9" s="464"/>
      <c r="G9" s="465"/>
      <c r="H9" s="447" t="s">
        <v>179</v>
      </c>
      <c r="I9" s="447"/>
      <c r="J9" s="447"/>
      <c r="K9" s="447"/>
      <c r="L9" s="447"/>
      <c r="M9" s="447"/>
      <c r="N9" s="447"/>
      <c r="O9" s="447"/>
      <c r="P9" s="447"/>
      <c r="Q9" s="448" t="s">
        <v>221</v>
      </c>
      <c r="R9" s="449"/>
      <c r="S9" s="450"/>
    </row>
    <row r="10" spans="1:19" x14ac:dyDescent="0.25">
      <c r="A10" s="460"/>
      <c r="B10" s="460"/>
      <c r="C10" s="460"/>
      <c r="D10" s="460"/>
      <c r="E10" s="466"/>
      <c r="F10" s="467"/>
      <c r="G10" s="468"/>
      <c r="H10" s="447" t="s">
        <v>224</v>
      </c>
      <c r="I10" s="447"/>
      <c r="J10" s="447"/>
      <c r="K10" s="447" t="s">
        <v>223</v>
      </c>
      <c r="L10" s="447"/>
      <c r="M10" s="447"/>
      <c r="N10" s="447" t="s">
        <v>222</v>
      </c>
      <c r="O10" s="447"/>
      <c r="P10" s="447"/>
      <c r="Q10" s="451"/>
      <c r="R10" s="452"/>
      <c r="S10" s="453"/>
    </row>
    <row r="11" spans="1:19" ht="42.75" customHeight="1" x14ac:dyDescent="0.25">
      <c r="A11" s="460"/>
      <c r="B11" s="460"/>
      <c r="C11" s="460"/>
      <c r="D11" s="460"/>
      <c r="E11" s="460" t="s">
        <v>79</v>
      </c>
      <c r="F11" s="460" t="s">
        <v>57</v>
      </c>
      <c r="G11" s="462"/>
      <c r="H11" s="460" t="s">
        <v>196</v>
      </c>
      <c r="I11" s="460" t="s">
        <v>57</v>
      </c>
      <c r="J11" s="462"/>
      <c r="K11" s="460" t="s">
        <v>196</v>
      </c>
      <c r="L11" s="460" t="s">
        <v>57</v>
      </c>
      <c r="M11" s="462"/>
      <c r="N11" s="460" t="s">
        <v>196</v>
      </c>
      <c r="O11" s="460" t="s">
        <v>57</v>
      </c>
      <c r="P11" s="462"/>
      <c r="Q11" s="460" t="s">
        <v>218</v>
      </c>
      <c r="R11" s="460" t="s">
        <v>57</v>
      </c>
      <c r="S11" s="462"/>
    </row>
    <row r="12" spans="1:19" ht="84" customHeight="1" x14ac:dyDescent="0.25">
      <c r="A12" s="460"/>
      <c r="B12" s="460"/>
      <c r="C12" s="460"/>
      <c r="D12" s="460"/>
      <c r="E12" s="461"/>
      <c r="F12" s="75" t="s">
        <v>58</v>
      </c>
      <c r="G12" s="75" t="s">
        <v>331</v>
      </c>
      <c r="H12" s="461"/>
      <c r="I12" s="75" t="s">
        <v>58</v>
      </c>
      <c r="J12" s="75" t="s">
        <v>331</v>
      </c>
      <c r="K12" s="461"/>
      <c r="L12" s="75" t="s">
        <v>58</v>
      </c>
      <c r="M12" s="75" t="s">
        <v>331</v>
      </c>
      <c r="N12" s="461"/>
      <c r="O12" s="75" t="s">
        <v>58</v>
      </c>
      <c r="P12" s="75" t="s">
        <v>331</v>
      </c>
      <c r="Q12" s="461"/>
      <c r="R12" s="90" t="s">
        <v>58</v>
      </c>
      <c r="S12" s="90" t="s">
        <v>331</v>
      </c>
    </row>
    <row r="13" spans="1:19" x14ac:dyDescent="0.25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75">
        <v>6</v>
      </c>
      <c r="G13" s="75">
        <v>7</v>
      </c>
      <c r="H13" s="75">
        <v>8</v>
      </c>
      <c r="I13" s="75">
        <v>9</v>
      </c>
      <c r="J13" s="75">
        <v>10</v>
      </c>
      <c r="K13" s="75">
        <v>11</v>
      </c>
      <c r="L13" s="75">
        <v>12</v>
      </c>
      <c r="M13" s="75">
        <v>13</v>
      </c>
      <c r="N13" s="75">
        <v>14</v>
      </c>
      <c r="O13" s="75">
        <v>15</v>
      </c>
      <c r="P13" s="75">
        <v>16</v>
      </c>
      <c r="Q13" s="90">
        <v>17</v>
      </c>
      <c r="R13" s="90">
        <v>18</v>
      </c>
      <c r="S13" s="90">
        <v>19</v>
      </c>
    </row>
    <row r="14" spans="1:19" ht="31.5" x14ac:dyDescent="0.25">
      <c r="A14" s="76"/>
      <c r="B14" s="77" t="s">
        <v>389</v>
      </c>
      <c r="C14" s="78"/>
      <c r="D14" s="78"/>
      <c r="E14" s="78">
        <f>C14*D14</f>
        <v>0</v>
      </c>
      <c r="F14" s="78"/>
      <c r="G14" s="78">
        <f>E14</f>
        <v>0</v>
      </c>
      <c r="H14" s="78"/>
      <c r="I14" s="78"/>
      <c r="J14" s="103"/>
      <c r="K14" s="103"/>
      <c r="L14" s="103"/>
      <c r="M14" s="103"/>
      <c r="N14" s="103"/>
      <c r="O14" s="103"/>
      <c r="P14" s="103"/>
      <c r="Q14" s="55">
        <f>R14+S14</f>
        <v>0</v>
      </c>
      <c r="R14" s="55">
        <f>O14+L14+I14+F14</f>
        <v>0</v>
      </c>
      <c r="S14" s="55">
        <f>P14+M14+J14+G14</f>
        <v>0</v>
      </c>
    </row>
    <row r="15" spans="1:19" x14ac:dyDescent="0.25">
      <c r="A15" s="76"/>
      <c r="B15" s="77"/>
      <c r="C15" s="78"/>
      <c r="D15" s="78"/>
      <c r="E15" s="78"/>
      <c r="F15" s="78"/>
      <c r="G15" s="78"/>
      <c r="H15" s="78"/>
      <c r="I15" s="78"/>
      <c r="J15" s="103"/>
      <c r="K15" s="103"/>
      <c r="L15" s="103"/>
      <c r="M15" s="103"/>
      <c r="N15" s="103"/>
      <c r="O15" s="103"/>
      <c r="P15" s="103"/>
      <c r="Q15" s="55">
        <f t="shared" ref="Q15:Q16" si="0">R15+S15</f>
        <v>0</v>
      </c>
      <c r="R15" s="55">
        <f t="shared" ref="R15:R16" si="1">O15+L15+I15+F15</f>
        <v>0</v>
      </c>
      <c r="S15" s="55">
        <f t="shared" ref="S15:S16" si="2">P15+M15+J15+G15</f>
        <v>0</v>
      </c>
    </row>
    <row r="16" spans="1:19" x14ac:dyDescent="0.25">
      <c r="A16" s="76"/>
      <c r="B16" s="77"/>
      <c r="C16" s="78"/>
      <c r="D16" s="78"/>
      <c r="E16" s="78"/>
      <c r="F16" s="78"/>
      <c r="G16" s="78"/>
      <c r="H16" s="78"/>
      <c r="I16" s="78"/>
      <c r="J16" s="103"/>
      <c r="K16" s="103"/>
      <c r="L16" s="103"/>
      <c r="M16" s="103"/>
      <c r="N16" s="103"/>
      <c r="O16" s="103"/>
      <c r="P16" s="103"/>
      <c r="Q16" s="55">
        <f t="shared" si="0"/>
        <v>0</v>
      </c>
      <c r="R16" s="55">
        <f t="shared" si="1"/>
        <v>0</v>
      </c>
      <c r="S16" s="55">
        <f t="shared" si="2"/>
        <v>0</v>
      </c>
    </row>
    <row r="17" spans="1:19" s="80" customFormat="1" x14ac:dyDescent="0.25">
      <c r="A17" s="470" t="s">
        <v>0</v>
      </c>
      <c r="B17" s="474"/>
      <c r="C17" s="474"/>
      <c r="D17" s="474"/>
      <c r="E17" s="79">
        <f>SUM(E14:E16)</f>
        <v>0</v>
      </c>
      <c r="F17" s="79">
        <f t="shared" ref="F17:S17" si="3">SUM(F14:F16)</f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  <c r="N17" s="79">
        <f t="shared" si="3"/>
        <v>0</v>
      </c>
      <c r="O17" s="79">
        <f t="shared" si="3"/>
        <v>0</v>
      </c>
      <c r="P17" s="79">
        <f t="shared" si="3"/>
        <v>0</v>
      </c>
      <c r="Q17" s="79">
        <f t="shared" si="3"/>
        <v>0</v>
      </c>
      <c r="R17" s="79">
        <f t="shared" si="3"/>
        <v>0</v>
      </c>
      <c r="S17" s="79">
        <f t="shared" si="3"/>
        <v>0</v>
      </c>
    </row>
    <row r="19" spans="1:19" x14ac:dyDescent="0.25">
      <c r="B19" s="333" t="s">
        <v>475</v>
      </c>
    </row>
  </sheetData>
  <mergeCells count="24">
    <mergeCell ref="Q9:S10"/>
    <mergeCell ref="Q11:Q12"/>
    <mergeCell ref="R11:S11"/>
    <mergeCell ref="A17:D17"/>
    <mergeCell ref="A4:I4"/>
    <mergeCell ref="A5:I5"/>
    <mergeCell ref="A6:I6"/>
    <mergeCell ref="E11:E12"/>
    <mergeCell ref="F11:G11"/>
    <mergeCell ref="H11:H12"/>
    <mergeCell ref="I11:J11"/>
    <mergeCell ref="E9:G10"/>
    <mergeCell ref="D9:D12"/>
    <mergeCell ref="N11:N12"/>
    <mergeCell ref="O11:P11"/>
    <mergeCell ref="H9:P9"/>
    <mergeCell ref="H10:J10"/>
    <mergeCell ref="K10:M10"/>
    <mergeCell ref="N10:P10"/>
    <mergeCell ref="C9:C12"/>
    <mergeCell ref="A9:A12"/>
    <mergeCell ref="B9:B12"/>
    <mergeCell ref="K11:K12"/>
    <mergeCell ref="L11:M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7"/>
  <sheetViews>
    <sheetView topLeftCell="A4" zoomScaleNormal="100" workbookViewId="0">
      <selection activeCell="F18" sqref="F18"/>
    </sheetView>
  </sheetViews>
  <sheetFormatPr defaultColWidth="9.140625" defaultRowHeight="15.75" x14ac:dyDescent="0.25"/>
  <cols>
    <col min="1" max="1" width="9.140625" style="48"/>
    <col min="2" max="2" width="26" style="48" customWidth="1"/>
    <col min="3" max="3" width="14.5703125" style="48" customWidth="1"/>
    <col min="4" max="5" width="15.42578125" style="48" customWidth="1"/>
    <col min="6" max="17" width="19" style="48" customWidth="1"/>
    <col min="18" max="20" width="16.85546875" style="48" customWidth="1"/>
    <col min="21" max="16384" width="9.140625" style="48"/>
  </cols>
  <sheetData>
    <row r="1" spans="1:20" x14ac:dyDescent="0.25">
      <c r="H1" s="48" t="s">
        <v>167</v>
      </c>
    </row>
    <row r="4" spans="1:20" x14ac:dyDescent="0.25">
      <c r="A4" s="457" t="s">
        <v>73</v>
      </c>
      <c r="B4" s="457"/>
      <c r="C4" s="457"/>
      <c r="D4" s="457"/>
      <c r="E4" s="457"/>
      <c r="F4" s="457"/>
      <c r="G4" s="457"/>
      <c r="H4" s="457"/>
      <c r="I4" s="457"/>
      <c r="J4" s="457"/>
    </row>
    <row r="5" spans="1:20" ht="34.5" customHeight="1" x14ac:dyDescent="0.25">
      <c r="A5" s="458"/>
      <c r="B5" s="458"/>
      <c r="C5" s="458"/>
      <c r="D5" s="458"/>
      <c r="E5" s="458"/>
      <c r="F5" s="458"/>
      <c r="G5" s="458"/>
      <c r="H5" s="458"/>
      <c r="I5" s="458"/>
      <c r="J5" s="458"/>
    </row>
    <row r="6" spans="1:20" x14ac:dyDescent="0.25">
      <c r="A6" s="459" t="s">
        <v>37</v>
      </c>
      <c r="B6" s="459"/>
      <c r="C6" s="459"/>
      <c r="D6" s="459"/>
      <c r="E6" s="459"/>
      <c r="F6" s="459"/>
      <c r="G6" s="459"/>
      <c r="H6" s="459"/>
      <c r="I6" s="459"/>
      <c r="J6" s="459"/>
    </row>
    <row r="7" spans="1:20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20" ht="15.75" customHeight="1" x14ac:dyDescent="0.25">
      <c r="A8" s="460" t="s">
        <v>53</v>
      </c>
      <c r="B8" s="460" t="s">
        <v>146</v>
      </c>
      <c r="C8" s="460" t="s">
        <v>74</v>
      </c>
      <c r="D8" s="460" t="s">
        <v>75</v>
      </c>
      <c r="E8" s="460" t="s">
        <v>76</v>
      </c>
      <c r="F8" s="463" t="s">
        <v>253</v>
      </c>
      <c r="G8" s="464"/>
      <c r="H8" s="465"/>
      <c r="I8" s="447" t="s">
        <v>179</v>
      </c>
      <c r="J8" s="447"/>
      <c r="K8" s="447"/>
      <c r="L8" s="447"/>
      <c r="M8" s="447"/>
      <c r="N8" s="447"/>
      <c r="O8" s="447"/>
      <c r="P8" s="447"/>
      <c r="Q8" s="447"/>
      <c r="R8" s="448" t="s">
        <v>221</v>
      </c>
      <c r="S8" s="449"/>
      <c r="T8" s="450"/>
    </row>
    <row r="9" spans="1:20" x14ac:dyDescent="0.25">
      <c r="A9" s="460"/>
      <c r="B9" s="460"/>
      <c r="C9" s="460"/>
      <c r="D9" s="460"/>
      <c r="E9" s="460"/>
      <c r="F9" s="466"/>
      <c r="G9" s="467"/>
      <c r="H9" s="468"/>
      <c r="I9" s="447" t="s">
        <v>224</v>
      </c>
      <c r="J9" s="447"/>
      <c r="K9" s="447"/>
      <c r="L9" s="447" t="s">
        <v>223</v>
      </c>
      <c r="M9" s="447"/>
      <c r="N9" s="447"/>
      <c r="O9" s="447" t="s">
        <v>222</v>
      </c>
      <c r="P9" s="447"/>
      <c r="Q9" s="447"/>
      <c r="R9" s="451"/>
      <c r="S9" s="452"/>
      <c r="T9" s="453"/>
    </row>
    <row r="10" spans="1:20" ht="42.75" customHeight="1" x14ac:dyDescent="0.25">
      <c r="A10" s="460"/>
      <c r="B10" s="460"/>
      <c r="C10" s="460"/>
      <c r="D10" s="460"/>
      <c r="E10" s="460"/>
      <c r="F10" s="460" t="s">
        <v>77</v>
      </c>
      <c r="G10" s="460" t="s">
        <v>57</v>
      </c>
      <c r="H10" s="462"/>
      <c r="I10" s="460" t="s">
        <v>200</v>
      </c>
      <c r="J10" s="460" t="s">
        <v>57</v>
      </c>
      <c r="K10" s="462"/>
      <c r="L10" s="460" t="s">
        <v>200</v>
      </c>
      <c r="M10" s="460" t="s">
        <v>57</v>
      </c>
      <c r="N10" s="462"/>
      <c r="O10" s="460" t="s">
        <v>200</v>
      </c>
      <c r="P10" s="460" t="s">
        <v>57</v>
      </c>
      <c r="Q10" s="462"/>
      <c r="R10" s="460" t="s">
        <v>218</v>
      </c>
      <c r="S10" s="460" t="s">
        <v>57</v>
      </c>
      <c r="T10" s="462"/>
    </row>
    <row r="11" spans="1:20" ht="84" customHeight="1" x14ac:dyDescent="0.25">
      <c r="A11" s="460"/>
      <c r="B11" s="460"/>
      <c r="C11" s="460"/>
      <c r="D11" s="460"/>
      <c r="E11" s="460"/>
      <c r="F11" s="461"/>
      <c r="G11" s="51" t="s">
        <v>58</v>
      </c>
      <c r="H11" s="51" t="s">
        <v>331</v>
      </c>
      <c r="I11" s="461"/>
      <c r="J11" s="75" t="s">
        <v>58</v>
      </c>
      <c r="K11" s="75" t="s">
        <v>331</v>
      </c>
      <c r="L11" s="461"/>
      <c r="M11" s="75" t="s">
        <v>58</v>
      </c>
      <c r="N11" s="75" t="s">
        <v>331</v>
      </c>
      <c r="O11" s="461"/>
      <c r="P11" s="75" t="s">
        <v>58</v>
      </c>
      <c r="Q11" s="75" t="s">
        <v>331</v>
      </c>
      <c r="R11" s="461"/>
      <c r="S11" s="90" t="s">
        <v>58</v>
      </c>
      <c r="T11" s="90" t="s">
        <v>331</v>
      </c>
    </row>
    <row r="12" spans="1:20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75">
        <v>6</v>
      </c>
      <c r="J12" s="75">
        <v>7</v>
      </c>
      <c r="K12" s="75">
        <v>8</v>
      </c>
      <c r="L12" s="75">
        <v>6</v>
      </c>
      <c r="M12" s="75">
        <v>7</v>
      </c>
      <c r="N12" s="75">
        <v>8</v>
      </c>
      <c r="O12" s="75">
        <v>6</v>
      </c>
      <c r="P12" s="75">
        <v>7</v>
      </c>
      <c r="Q12" s="75">
        <v>8</v>
      </c>
      <c r="R12" s="90">
        <v>9</v>
      </c>
      <c r="S12" s="90">
        <v>10</v>
      </c>
      <c r="T12" s="90">
        <v>11</v>
      </c>
    </row>
    <row r="13" spans="1:20" ht="18.75" x14ac:dyDescent="0.3">
      <c r="A13" s="76">
        <v>1</v>
      </c>
      <c r="B13" s="77" t="s">
        <v>198</v>
      </c>
      <c r="C13" s="293">
        <v>30</v>
      </c>
      <c r="D13" s="293">
        <v>12</v>
      </c>
      <c r="E13" s="293">
        <f>513.89+8.73</f>
        <v>522.62</v>
      </c>
      <c r="F13" s="294">
        <f>D13*E13*C13</f>
        <v>188143.2</v>
      </c>
      <c r="G13" s="78">
        <f>F13*70%</f>
        <v>131700.24</v>
      </c>
      <c r="H13" s="78">
        <f>F13-G13</f>
        <v>56442.960000000021</v>
      </c>
      <c r="I13" s="78">
        <f>J13+K13</f>
        <v>0</v>
      </c>
      <c r="J13" s="78"/>
      <c r="K13" s="78"/>
      <c r="L13" s="78">
        <f>M13+N13</f>
        <v>0</v>
      </c>
      <c r="M13" s="78"/>
      <c r="N13" s="78"/>
      <c r="O13" s="78">
        <f>P13+Q13</f>
        <v>0</v>
      </c>
      <c r="P13" s="78"/>
      <c r="Q13" s="78"/>
      <c r="R13" s="55">
        <f>S13+T13</f>
        <v>188143.2</v>
      </c>
      <c r="S13" s="55">
        <f>P13+M13+J13+G13</f>
        <v>131700.24</v>
      </c>
      <c r="T13" s="55">
        <f>Q13+N13+K13+H13</f>
        <v>56442.960000000021</v>
      </c>
    </row>
    <row r="14" spans="1:20" ht="18.75" x14ac:dyDescent="0.3">
      <c r="A14" s="76">
        <v>2</v>
      </c>
      <c r="B14" s="77" t="s">
        <v>197</v>
      </c>
      <c r="C14" s="293">
        <v>100</v>
      </c>
      <c r="D14" s="293">
        <v>12</v>
      </c>
      <c r="E14" s="293">
        <v>50</v>
      </c>
      <c r="F14" s="294">
        <f t="shared" ref="F14:F16" si="0">D14*E14*C14</f>
        <v>60000</v>
      </c>
      <c r="G14" s="78"/>
      <c r="H14" s="78">
        <f t="shared" ref="H14:H16" si="1">F14-G14</f>
        <v>60000</v>
      </c>
      <c r="I14" s="78">
        <f t="shared" ref="I14:I16" si="2">J14+K14</f>
        <v>0</v>
      </c>
      <c r="J14" s="78"/>
      <c r="K14" s="78"/>
      <c r="L14" s="78">
        <f t="shared" ref="L14:L16" si="3">M14+N14</f>
        <v>0</v>
      </c>
      <c r="M14" s="78"/>
      <c r="N14" s="78"/>
      <c r="O14" s="78">
        <f t="shared" ref="O14:O15" si="4">P14+Q14</f>
        <v>0</v>
      </c>
      <c r="P14" s="78"/>
      <c r="Q14" s="78"/>
      <c r="R14" s="55">
        <f t="shared" ref="R14:R15" si="5">S14+T14</f>
        <v>60000</v>
      </c>
      <c r="S14" s="55">
        <f t="shared" ref="S14:S15" si="6">P14+M14+J14+G14</f>
        <v>0</v>
      </c>
      <c r="T14" s="55">
        <f t="shared" ref="T14:T15" si="7">Q14+N14+K14+H14</f>
        <v>60000</v>
      </c>
    </row>
    <row r="15" spans="1:20" ht="18.75" x14ac:dyDescent="0.3">
      <c r="A15" s="76">
        <v>3</v>
      </c>
      <c r="B15" s="77" t="s">
        <v>199</v>
      </c>
      <c r="C15" s="293">
        <v>3</v>
      </c>
      <c r="D15" s="293">
        <v>12</v>
      </c>
      <c r="E15" s="293">
        <v>5131.62</v>
      </c>
      <c r="F15" s="294">
        <f t="shared" si="0"/>
        <v>184738.32</v>
      </c>
      <c r="G15" s="78">
        <f t="shared" ref="G15" si="8">F15*70%</f>
        <v>129316.82399999999</v>
      </c>
      <c r="H15" s="78">
        <f t="shared" si="1"/>
        <v>55421.496000000014</v>
      </c>
      <c r="I15" s="78">
        <f t="shared" si="2"/>
        <v>0</v>
      </c>
      <c r="J15" s="78"/>
      <c r="K15" s="78"/>
      <c r="L15" s="78">
        <f t="shared" si="3"/>
        <v>0</v>
      </c>
      <c r="M15" s="78"/>
      <c r="N15" s="78"/>
      <c r="O15" s="78">
        <f t="shared" si="4"/>
        <v>0</v>
      </c>
      <c r="P15" s="78"/>
      <c r="Q15" s="78"/>
      <c r="R15" s="55">
        <f t="shared" si="5"/>
        <v>184738.32</v>
      </c>
      <c r="S15" s="55">
        <f t="shared" si="6"/>
        <v>129316.82399999999</v>
      </c>
      <c r="T15" s="55">
        <f t="shared" si="7"/>
        <v>55421.496000000014</v>
      </c>
    </row>
    <row r="16" spans="1:20" ht="18.75" x14ac:dyDescent="0.3">
      <c r="A16" s="76">
        <v>4</v>
      </c>
      <c r="B16" s="77" t="s">
        <v>315</v>
      </c>
      <c r="C16" s="293">
        <v>1</v>
      </c>
      <c r="D16" s="293">
        <v>12</v>
      </c>
      <c r="E16" s="293">
        <v>8333</v>
      </c>
      <c r="F16" s="294">
        <f t="shared" si="0"/>
        <v>99996</v>
      </c>
      <c r="G16" s="78"/>
      <c r="H16" s="78">
        <f t="shared" si="1"/>
        <v>99996</v>
      </c>
      <c r="I16" s="78">
        <f t="shared" si="2"/>
        <v>0</v>
      </c>
      <c r="J16" s="78"/>
      <c r="K16" s="78"/>
      <c r="L16" s="78">
        <f t="shared" si="3"/>
        <v>0</v>
      </c>
      <c r="M16" s="78"/>
      <c r="N16" s="78"/>
      <c r="O16" s="78"/>
      <c r="P16" s="78"/>
      <c r="Q16" s="78"/>
      <c r="R16" s="55"/>
      <c r="S16" s="55"/>
      <c r="T16" s="55"/>
    </row>
    <row r="17" spans="1:20" s="80" customFormat="1" x14ac:dyDescent="0.25">
      <c r="A17" s="470" t="s">
        <v>0</v>
      </c>
      <c r="B17" s="474"/>
      <c r="C17" s="474"/>
      <c r="D17" s="474"/>
      <c r="E17" s="81"/>
      <c r="F17" s="79">
        <f>SUM(F13:F16)</f>
        <v>532877.52</v>
      </c>
      <c r="G17" s="79">
        <f>SUM(G13:G16)</f>
        <v>261017.06399999998</v>
      </c>
      <c r="H17" s="79">
        <f>SUM(H13:H16)</f>
        <v>271860.45600000001</v>
      </c>
      <c r="I17" s="79">
        <f t="shared" ref="I17:N17" si="9">SUM(I13:I16)</f>
        <v>0</v>
      </c>
      <c r="J17" s="79">
        <f t="shared" si="9"/>
        <v>0</v>
      </c>
      <c r="K17" s="79">
        <f t="shared" si="9"/>
        <v>0</v>
      </c>
      <c r="L17" s="79">
        <f t="shared" si="9"/>
        <v>0</v>
      </c>
      <c r="M17" s="79">
        <f t="shared" si="9"/>
        <v>0</v>
      </c>
      <c r="N17" s="79">
        <f t="shared" si="9"/>
        <v>0</v>
      </c>
      <c r="O17" s="79">
        <f>SUM(O13:O15)</f>
        <v>0</v>
      </c>
      <c r="P17" s="79">
        <f t="shared" ref="P17" si="10">SUM(P13:P15)</f>
        <v>0</v>
      </c>
      <c r="Q17" s="79">
        <f>SUM(Q13:Q15)</f>
        <v>0</v>
      </c>
      <c r="R17" s="79">
        <f t="shared" ref="R17:T17" si="11">SUM(R13:R15)</f>
        <v>432881.52</v>
      </c>
      <c r="S17" s="79">
        <f t="shared" si="11"/>
        <v>261017.06399999998</v>
      </c>
      <c r="T17" s="79">
        <f t="shared" si="11"/>
        <v>171864.45600000003</v>
      </c>
    </row>
  </sheetData>
  <mergeCells count="25">
    <mergeCell ref="R8:T9"/>
    <mergeCell ref="R10:R11"/>
    <mergeCell ref="S10:T10"/>
    <mergeCell ref="A17:D17"/>
    <mergeCell ref="A4:J4"/>
    <mergeCell ref="A5:J5"/>
    <mergeCell ref="A6:J6"/>
    <mergeCell ref="F10:F11"/>
    <mergeCell ref="G10:H10"/>
    <mergeCell ref="I10:I11"/>
    <mergeCell ref="J10:K10"/>
    <mergeCell ref="E8:E11"/>
    <mergeCell ref="D8:D11"/>
    <mergeCell ref="C8:C11"/>
    <mergeCell ref="P10:Q10"/>
    <mergeCell ref="I9:K9"/>
    <mergeCell ref="L9:N9"/>
    <mergeCell ref="I8:Q8"/>
    <mergeCell ref="O9:Q9"/>
    <mergeCell ref="B8:B11"/>
    <mergeCell ref="A8:A11"/>
    <mergeCell ref="L10:L11"/>
    <mergeCell ref="M10:N10"/>
    <mergeCell ref="O10:O11"/>
    <mergeCell ref="F8:H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</vt:i4>
      </vt:variant>
    </vt:vector>
  </HeadingPairs>
  <TitlesOfParts>
    <vt:vector size="29" baseType="lpstr">
      <vt:lpstr> таблица 1 бюджет</vt:lpstr>
      <vt:lpstr>Таблица 2 ФОТ</vt:lpstr>
      <vt:lpstr>Таблица 3 Ком. расходы</vt:lpstr>
      <vt:lpstr>Таблица 4 Пос.по уходу за реб.</vt:lpstr>
      <vt:lpstr>Таблица 5 Соц.выплаты</vt:lpstr>
      <vt:lpstr>Таблица 6 Налоги</vt:lpstr>
      <vt:lpstr>Таблица 7 Безвоз. переч.</vt:lpstr>
      <vt:lpstr>Таблица 8 Прочие расходы</vt:lpstr>
      <vt:lpstr>Таблица 9 221</vt:lpstr>
      <vt:lpstr>Таблица 10 222</vt:lpstr>
      <vt:lpstr>Таблица 11 223 </vt:lpstr>
      <vt:lpstr>Таблица 12 224</vt:lpstr>
      <vt:lpstr>Таблица 13 225</vt:lpstr>
      <vt:lpstr>Таблица 14 226</vt:lpstr>
      <vt:lpstr>Таблица 15 227</vt:lpstr>
      <vt:lpstr>Таблица 16 228</vt:lpstr>
      <vt:lpstr>Таблица 17 310</vt:lpstr>
      <vt:lpstr>Таблица 18 340</vt:lpstr>
      <vt:lpstr>Таблица 19 350</vt:lpstr>
      <vt:lpstr>Таблица 20</vt:lpstr>
      <vt:lpstr>Таблица 21</vt:lpstr>
      <vt:lpstr>Таблица 22</vt:lpstr>
      <vt:lpstr>Таблица 23</vt:lpstr>
      <vt:lpstr>Таблица 24</vt:lpstr>
      <vt:lpstr>' таблица 1 бюджет'!Область_печати</vt:lpstr>
      <vt:lpstr>'Таблица 11 223 '!Область_печати</vt:lpstr>
      <vt:lpstr>'Таблица 2 ФОТ'!Область_печати</vt:lpstr>
      <vt:lpstr>'Таблица 4 Пос.по уходу за реб.'!Область_печати</vt:lpstr>
      <vt:lpstr>'Таблица 5 Соц.выплаты'!Область_печати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Барг Мария Александровна</dc:creator>
  <dc:description>POI HSSF rep:2.39.0.171</dc:description>
  <cp:lastModifiedBy>popov_av</cp:lastModifiedBy>
  <cp:lastPrinted>2020-11-10T04:40:25Z</cp:lastPrinted>
  <dcterms:created xsi:type="dcterms:W3CDTF">2016-10-31T09:05:26Z</dcterms:created>
  <dcterms:modified xsi:type="dcterms:W3CDTF">2020-11-11T05:50:06Z</dcterms:modified>
</cp:coreProperties>
</file>